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Sheet1!$A$3:$X$689</definedName>
    <definedName name="_xlnm.Print_Area" localSheetId="0">Sheet1!$A$1:$F$625</definedName>
    <definedName name="_xlnm.Print_Titles" localSheetId="0">Sheet1!$1:$3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4" i="1" l="1"/>
  <c r="E144" i="1" s="1"/>
  <c r="F146" i="1"/>
  <c r="D146" i="1" s="1"/>
  <c r="F169" i="1"/>
  <c r="D169" i="1" s="1"/>
  <c r="F205" i="1"/>
  <c r="E205" i="1" s="1"/>
  <c r="F234" i="1"/>
  <c r="E234" i="1" s="1"/>
  <c r="F235" i="1"/>
  <c r="E235" i="1" s="1"/>
  <c r="F246" i="1"/>
  <c r="D246" i="1" s="1"/>
  <c r="F256" i="1"/>
  <c r="E256" i="1" s="1"/>
  <c r="F268" i="1"/>
  <c r="E268" i="1" s="1"/>
  <c r="F270" i="1"/>
  <c r="D270" i="1" s="1"/>
  <c r="F271" i="1"/>
  <c r="D271" i="1" s="1"/>
  <c r="F272" i="1"/>
  <c r="E272" i="1" s="1"/>
  <c r="F287" i="1"/>
  <c r="E287" i="1" s="1"/>
  <c r="F38" i="1"/>
  <c r="E38" i="1" s="1"/>
  <c r="F318" i="1"/>
  <c r="D318" i="1" s="1"/>
  <c r="F320" i="1"/>
  <c r="E320" i="1" s="1"/>
  <c r="F325" i="1"/>
  <c r="E325" i="1" s="1"/>
  <c r="F332" i="1"/>
  <c r="D332" i="1" s="1"/>
  <c r="F333" i="1"/>
  <c r="D333" i="1" s="1"/>
  <c r="F348" i="1"/>
  <c r="E348" i="1" s="1"/>
  <c r="F361" i="1"/>
  <c r="E361" i="1" s="1"/>
  <c r="F364" i="1"/>
  <c r="E364" i="1" s="1"/>
  <c r="F374" i="1"/>
  <c r="D374" i="1" s="1"/>
  <c r="F375" i="1"/>
  <c r="E375" i="1" s="1"/>
  <c r="F376" i="1"/>
  <c r="E376" i="1" s="1"/>
  <c r="F379" i="1"/>
  <c r="D379" i="1" s="1"/>
  <c r="F53" i="1"/>
  <c r="D53" i="1" s="1"/>
  <c r="F389" i="1"/>
  <c r="E389" i="1" s="1"/>
  <c r="F390" i="1"/>
  <c r="E390" i="1" s="1"/>
  <c r="F410" i="1"/>
  <c r="E410" i="1" s="1"/>
  <c r="F63" i="1"/>
  <c r="D63" i="1" s="1"/>
  <c r="F415" i="1"/>
  <c r="E415" i="1" s="1"/>
  <c r="F423" i="1"/>
  <c r="E423" i="1" s="1"/>
  <c r="F438" i="1"/>
  <c r="E438" i="1" s="1"/>
  <c r="F440" i="1"/>
  <c r="E440" i="1" s="1"/>
  <c r="F444" i="1"/>
  <c r="E444" i="1" s="1"/>
  <c r="F447" i="1"/>
  <c r="E447" i="1" s="1"/>
  <c r="F458" i="1"/>
  <c r="D458" i="1" s="1"/>
  <c r="F473" i="1"/>
  <c r="D473" i="1" s="1"/>
  <c r="F477" i="1"/>
  <c r="E477" i="1" s="1"/>
  <c r="F482" i="1"/>
  <c r="E482" i="1" s="1"/>
  <c r="F489" i="1"/>
  <c r="E489" i="1" s="1"/>
  <c r="F494" i="1"/>
  <c r="E494" i="1" s="1"/>
  <c r="F496" i="1"/>
  <c r="E496" i="1" s="1"/>
  <c r="F498" i="1"/>
  <c r="E498" i="1" s="1"/>
  <c r="F504" i="1"/>
  <c r="E504" i="1" s="1"/>
  <c r="F505" i="1"/>
  <c r="D505" i="1" s="1"/>
  <c r="F506" i="1"/>
  <c r="E506" i="1" s="1"/>
  <c r="F508" i="1"/>
  <c r="E508" i="1" s="1"/>
  <c r="F514" i="1"/>
  <c r="D514" i="1" s="1"/>
  <c r="F516" i="1"/>
  <c r="E516" i="1" s="1"/>
  <c r="F533" i="1"/>
  <c r="E533" i="1" s="1"/>
  <c r="F534" i="1"/>
  <c r="E534" i="1" s="1"/>
  <c r="F535" i="1"/>
  <c r="D535" i="1" s="1"/>
  <c r="F537" i="1"/>
  <c r="D537" i="1" s="1"/>
  <c r="F548" i="1"/>
  <c r="E548" i="1" s="1"/>
  <c r="F570" i="1"/>
  <c r="E570" i="1" s="1"/>
  <c r="F601" i="1"/>
  <c r="E601" i="1" s="1"/>
  <c r="F645" i="1"/>
  <c r="D645" i="1" s="1"/>
  <c r="F652" i="1"/>
  <c r="E652" i="1" s="1"/>
  <c r="F654" i="1"/>
  <c r="E654" i="1" s="1"/>
  <c r="F658" i="1"/>
  <c r="D658" i="1" s="1"/>
  <c r="F659" i="1"/>
  <c r="D659" i="1" s="1"/>
  <c r="F678" i="1"/>
  <c r="E678" i="1" s="1"/>
  <c r="V108" i="1"/>
  <c r="U108" i="1"/>
  <c r="V668" i="1"/>
  <c r="U668" i="1"/>
  <c r="V453" i="1"/>
  <c r="U453" i="1"/>
  <c r="V452" i="1"/>
  <c r="U452" i="1"/>
  <c r="V463" i="1"/>
  <c r="U463" i="1"/>
  <c r="V519" i="1"/>
  <c r="U519" i="1"/>
  <c r="V207" i="1"/>
  <c r="U207" i="1"/>
  <c r="V492" i="1"/>
  <c r="U492" i="1"/>
  <c r="V73" i="1"/>
  <c r="U73" i="1"/>
  <c r="V105" i="1"/>
  <c r="U105" i="1"/>
  <c r="V610" i="1"/>
  <c r="U610" i="1"/>
  <c r="V103" i="1"/>
  <c r="U103" i="1"/>
  <c r="V264" i="1"/>
  <c r="U264" i="1"/>
  <c r="X51" i="1"/>
  <c r="V51" i="1"/>
  <c r="W51" i="1"/>
  <c r="U51" i="1"/>
  <c r="T51" i="1"/>
  <c r="V679" i="1"/>
  <c r="U679" i="1"/>
  <c r="V104" i="1"/>
  <c r="U104" i="1"/>
  <c r="V667" i="1"/>
  <c r="U667" i="1"/>
  <c r="V450" i="1"/>
  <c r="U450" i="1"/>
  <c r="U394" i="1"/>
  <c r="F394" i="1" s="1"/>
  <c r="D394" i="1" s="1"/>
  <c r="V243" i="1"/>
  <c r="U243" i="1"/>
  <c r="T243" i="1"/>
  <c r="V60" i="1"/>
  <c r="U60" i="1"/>
  <c r="T60" i="1"/>
  <c r="S60" i="1"/>
  <c r="V120" i="1"/>
  <c r="U120" i="1"/>
  <c r="V554" i="1"/>
  <c r="U554" i="1"/>
  <c r="V115" i="1"/>
  <c r="U115" i="1"/>
  <c r="V291" i="1"/>
  <c r="U291" i="1"/>
  <c r="V273" i="1"/>
  <c r="U273" i="1"/>
  <c r="V107" i="1"/>
  <c r="U107" i="1"/>
  <c r="V564" i="1"/>
  <c r="U564" i="1"/>
  <c r="V596" i="1"/>
  <c r="U596" i="1"/>
  <c r="U98" i="1"/>
  <c r="F98" i="1" s="1"/>
  <c r="E98" i="1" s="1"/>
  <c r="V95" i="1"/>
  <c r="U95" i="1"/>
  <c r="X111" i="1"/>
  <c r="V111" i="1"/>
  <c r="W111" i="1"/>
  <c r="U111" i="1"/>
  <c r="V117" i="1"/>
  <c r="U117" i="1"/>
  <c r="V74" i="1"/>
  <c r="U74" i="1"/>
  <c r="V68" i="1"/>
  <c r="U68" i="1"/>
  <c r="V67" i="1"/>
  <c r="U67" i="1"/>
  <c r="V56" i="1"/>
  <c r="U56" i="1"/>
  <c r="V54" i="1"/>
  <c r="U54" i="1"/>
  <c r="V52" i="1"/>
  <c r="U52" i="1"/>
  <c r="V304" i="1"/>
  <c r="F304" i="1" s="1"/>
  <c r="E304" i="1" s="1"/>
  <c r="U304" i="1"/>
  <c r="V41" i="1"/>
  <c r="U41" i="1"/>
  <c r="V39" i="1"/>
  <c r="U39" i="1"/>
  <c r="T39" i="1"/>
  <c r="S39" i="1"/>
  <c r="U30" i="1"/>
  <c r="V26" i="1"/>
  <c r="U26" i="1"/>
  <c r="V212" i="1"/>
  <c r="U212" i="1"/>
  <c r="X18" i="1"/>
  <c r="V18" i="1"/>
  <c r="W18" i="1"/>
  <c r="U18" i="1"/>
  <c r="T18" i="1"/>
  <c r="V213" i="1"/>
  <c r="U213" i="1"/>
  <c r="S187" i="1"/>
  <c r="F187" i="1" s="1"/>
  <c r="D187" i="1" s="1"/>
  <c r="X16" i="1"/>
  <c r="V16" i="1"/>
  <c r="W16" i="1"/>
  <c r="U16" i="1"/>
  <c r="T16" i="1"/>
  <c r="X14" i="1"/>
  <c r="V14" i="1"/>
  <c r="W14" i="1"/>
  <c r="U14" i="1"/>
  <c r="U59" i="1"/>
  <c r="S59" i="1"/>
  <c r="F158" i="1"/>
  <c r="E158" i="1" s="1"/>
  <c r="F168" i="1"/>
  <c r="E168" i="1" s="1"/>
  <c r="F127" i="1"/>
  <c r="E127" i="1" s="1"/>
  <c r="F128" i="1"/>
  <c r="E128" i="1" s="1"/>
  <c r="F132" i="1"/>
  <c r="E132" i="1" s="1"/>
  <c r="F133" i="1"/>
  <c r="E133" i="1" s="1"/>
  <c r="F6" i="1"/>
  <c r="E6" i="1" s="1"/>
  <c r="F7" i="1"/>
  <c r="E7" i="1" s="1"/>
  <c r="F134" i="1"/>
  <c r="E134" i="1" s="1"/>
  <c r="F135" i="1"/>
  <c r="E135" i="1" s="1"/>
  <c r="F172" i="1"/>
  <c r="E172" i="1" s="1"/>
  <c r="F137" i="1"/>
  <c r="E137" i="1" s="1"/>
  <c r="F140" i="1"/>
  <c r="E140" i="1" s="1"/>
  <c r="F143" i="1"/>
  <c r="E143" i="1" s="1"/>
  <c r="F148" i="1"/>
  <c r="E148" i="1" s="1"/>
  <c r="F149" i="1"/>
  <c r="E149" i="1" s="1"/>
  <c r="F152" i="1"/>
  <c r="E152" i="1" s="1"/>
  <c r="F153" i="1"/>
  <c r="E153" i="1" s="1"/>
  <c r="F154" i="1"/>
  <c r="E154" i="1" s="1"/>
  <c r="F156" i="1"/>
  <c r="E156" i="1" s="1"/>
  <c r="F157" i="1"/>
  <c r="E157" i="1" s="1"/>
  <c r="F159" i="1"/>
  <c r="E159" i="1" s="1"/>
  <c r="F160" i="1"/>
  <c r="E160" i="1" s="1"/>
  <c r="F165" i="1"/>
  <c r="E165" i="1" s="1"/>
  <c r="F15" i="1"/>
  <c r="E15" i="1" s="1"/>
  <c r="F171" i="1"/>
  <c r="E171" i="1" s="1"/>
  <c r="F173" i="1"/>
  <c r="E173" i="1" s="1"/>
  <c r="F174" i="1"/>
  <c r="E174" i="1" s="1"/>
  <c r="F180" i="1"/>
  <c r="E180" i="1" s="1"/>
  <c r="F182" i="1"/>
  <c r="E182" i="1" s="1"/>
  <c r="F184" i="1"/>
  <c r="E184" i="1" s="1"/>
  <c r="F185" i="1"/>
  <c r="E185" i="1" s="1"/>
  <c r="F186" i="1"/>
  <c r="E186" i="1" s="1"/>
  <c r="F190" i="1"/>
  <c r="E190" i="1" s="1"/>
  <c r="F192" i="1"/>
  <c r="E192" i="1" s="1"/>
  <c r="F194" i="1"/>
  <c r="E194" i="1" s="1"/>
  <c r="F195" i="1"/>
  <c r="E195" i="1" s="1"/>
  <c r="F17" i="1"/>
  <c r="E17" i="1" s="1"/>
  <c r="F196" i="1"/>
  <c r="E196" i="1" s="1"/>
  <c r="F197" i="1"/>
  <c r="E197" i="1" s="1"/>
  <c r="F198" i="1"/>
  <c r="E198" i="1" s="1"/>
  <c r="F200" i="1"/>
  <c r="E200" i="1" s="1"/>
  <c r="F203" i="1"/>
  <c r="E203" i="1" s="1"/>
  <c r="F20" i="1"/>
  <c r="E20" i="1" s="1"/>
  <c r="F206" i="1"/>
  <c r="E206" i="1" s="1"/>
  <c r="F209" i="1"/>
  <c r="E209" i="1" s="1"/>
  <c r="F210" i="1"/>
  <c r="E210" i="1" s="1"/>
  <c r="F214" i="1"/>
  <c r="E214" i="1" s="1"/>
  <c r="F216" i="1"/>
  <c r="E216" i="1" s="1"/>
  <c r="F217" i="1"/>
  <c r="E217" i="1" s="1"/>
  <c r="F22" i="1"/>
  <c r="E22" i="1" s="1"/>
  <c r="F220" i="1"/>
  <c r="E220" i="1" s="1"/>
  <c r="F221" i="1"/>
  <c r="E221" i="1" s="1"/>
  <c r="F226" i="1"/>
  <c r="E226" i="1" s="1"/>
  <c r="F227" i="1"/>
  <c r="E227" i="1" s="1"/>
  <c r="F229" i="1"/>
  <c r="E229" i="1" s="1"/>
  <c r="F230" i="1"/>
  <c r="E230" i="1" s="1"/>
  <c r="F231" i="1"/>
  <c r="E231" i="1" s="1"/>
  <c r="F232" i="1"/>
  <c r="E232" i="1" s="1"/>
  <c r="F233" i="1"/>
  <c r="E233" i="1" s="1"/>
  <c r="F236" i="1"/>
  <c r="E236" i="1" s="1"/>
  <c r="F238" i="1"/>
  <c r="E238" i="1" s="1"/>
  <c r="F239" i="1"/>
  <c r="E239" i="1" s="1"/>
  <c r="F240" i="1"/>
  <c r="E240" i="1" s="1"/>
  <c r="F242" i="1"/>
  <c r="E242" i="1" s="1"/>
  <c r="F245" i="1"/>
  <c r="E245" i="1" s="1"/>
  <c r="F247" i="1"/>
  <c r="E247" i="1" s="1"/>
  <c r="F248" i="1"/>
  <c r="E248" i="1" s="1"/>
  <c r="F250" i="1"/>
  <c r="E250" i="1" s="1"/>
  <c r="F254" i="1"/>
  <c r="E254" i="1" s="1"/>
  <c r="F257" i="1"/>
  <c r="E257" i="1" s="1"/>
  <c r="F259" i="1"/>
  <c r="E259" i="1" s="1"/>
  <c r="F261" i="1"/>
  <c r="E261" i="1" s="1"/>
  <c r="F263" i="1"/>
  <c r="E263" i="1" s="1"/>
  <c r="F265" i="1"/>
  <c r="E265" i="1" s="1"/>
  <c r="F266" i="1"/>
  <c r="E266" i="1" s="1"/>
  <c r="F276" i="1"/>
  <c r="E276" i="1" s="1"/>
  <c r="F277" i="1"/>
  <c r="E277" i="1" s="1"/>
  <c r="F278" i="1"/>
  <c r="E278" i="1" s="1"/>
  <c r="F279" i="1"/>
  <c r="E279" i="1" s="1"/>
  <c r="F280" i="1"/>
  <c r="E280" i="1" s="1"/>
  <c r="F285" i="1"/>
  <c r="E285" i="1" s="1"/>
  <c r="F286" i="1"/>
  <c r="E286" i="1" s="1"/>
  <c r="F293" i="1"/>
  <c r="E293" i="1" s="1"/>
  <c r="F294" i="1"/>
  <c r="E294" i="1" s="1"/>
  <c r="F309" i="1"/>
  <c r="E309" i="1" s="1"/>
  <c r="F310" i="1"/>
  <c r="E310" i="1" s="1"/>
  <c r="F311" i="1"/>
  <c r="E311" i="1" s="1"/>
  <c r="F312" i="1"/>
  <c r="E312" i="1" s="1"/>
  <c r="F313" i="1"/>
  <c r="E313" i="1" s="1"/>
  <c r="F314" i="1"/>
  <c r="E314" i="1" s="1"/>
  <c r="F315" i="1"/>
  <c r="E315" i="1" s="1"/>
  <c r="F316" i="1"/>
  <c r="E316" i="1" s="1"/>
  <c r="F317" i="1"/>
  <c r="E317" i="1" s="1"/>
  <c r="F321" i="1"/>
  <c r="E321" i="1" s="1"/>
  <c r="F323" i="1"/>
  <c r="E323" i="1" s="1"/>
  <c r="F324" i="1"/>
  <c r="E324" i="1" s="1"/>
  <c r="F326" i="1"/>
  <c r="E326" i="1" s="1"/>
  <c r="F329" i="1"/>
  <c r="E329" i="1" s="1"/>
  <c r="F330" i="1"/>
  <c r="E330" i="1" s="1"/>
  <c r="F331" i="1"/>
  <c r="E331" i="1" s="1"/>
  <c r="F338" i="1"/>
  <c r="E338" i="1" s="1"/>
  <c r="F339" i="1"/>
  <c r="E339" i="1" s="1"/>
  <c r="F340" i="1"/>
  <c r="E340" i="1" s="1"/>
  <c r="F342" i="1"/>
  <c r="E342" i="1" s="1"/>
  <c r="F343" i="1"/>
  <c r="E343" i="1" s="1"/>
  <c r="F345" i="1"/>
  <c r="E345" i="1" s="1"/>
  <c r="F347" i="1"/>
  <c r="E347" i="1" s="1"/>
  <c r="F349" i="1"/>
  <c r="E349" i="1" s="1"/>
  <c r="F353" i="1"/>
  <c r="E353" i="1" s="1"/>
  <c r="F354" i="1"/>
  <c r="E354" i="1" s="1"/>
  <c r="F355" i="1"/>
  <c r="E355" i="1" s="1"/>
  <c r="F356" i="1"/>
  <c r="E356" i="1" s="1"/>
  <c r="F357" i="1"/>
  <c r="E357" i="1" s="1"/>
  <c r="F359" i="1"/>
  <c r="E359" i="1" s="1"/>
  <c r="F45" i="1"/>
  <c r="E45" i="1" s="1"/>
  <c r="F365" i="1"/>
  <c r="E365" i="1" s="1"/>
  <c r="F367" i="1"/>
  <c r="E367" i="1" s="1"/>
  <c r="F370" i="1"/>
  <c r="E370" i="1" s="1"/>
  <c r="F371" i="1"/>
  <c r="E371" i="1" s="1"/>
  <c r="F377" i="1"/>
  <c r="E377" i="1" s="1"/>
  <c r="F55" i="1"/>
  <c r="E55" i="1" s="1"/>
  <c r="F382" i="1"/>
  <c r="E382" i="1" s="1"/>
  <c r="F385" i="1"/>
  <c r="E385" i="1" s="1"/>
  <c r="F386" i="1"/>
  <c r="E386" i="1" s="1"/>
  <c r="F387" i="1"/>
  <c r="E387" i="1" s="1"/>
  <c r="F388" i="1"/>
  <c r="E388" i="1" s="1"/>
  <c r="F391" i="1"/>
  <c r="E391" i="1" s="1"/>
  <c r="F392" i="1"/>
  <c r="E392" i="1" s="1"/>
  <c r="F402" i="1"/>
  <c r="E402" i="1" s="1"/>
  <c r="F403" i="1"/>
  <c r="E403" i="1" s="1"/>
  <c r="F404" i="1"/>
  <c r="E404" i="1" s="1"/>
  <c r="F405" i="1"/>
  <c r="E405" i="1" s="1"/>
  <c r="F406" i="1"/>
  <c r="E406" i="1" s="1"/>
  <c r="F62" i="1"/>
  <c r="E62" i="1" s="1"/>
  <c r="F408" i="1"/>
  <c r="E408" i="1" s="1"/>
  <c r="F411" i="1"/>
  <c r="E411" i="1" s="1"/>
  <c r="F412" i="1"/>
  <c r="E412" i="1" s="1"/>
  <c r="F65" i="1"/>
  <c r="E65" i="1" s="1"/>
  <c r="F418" i="1"/>
  <c r="E418" i="1" s="1"/>
  <c r="F419" i="1"/>
  <c r="E419" i="1" s="1"/>
  <c r="F421" i="1"/>
  <c r="E421" i="1" s="1"/>
  <c r="F422" i="1"/>
  <c r="E422" i="1" s="1"/>
  <c r="F428" i="1"/>
  <c r="E428" i="1" s="1"/>
  <c r="F429" i="1"/>
  <c r="E429" i="1" s="1"/>
  <c r="F432" i="1"/>
  <c r="E432" i="1" s="1"/>
  <c r="F433" i="1"/>
  <c r="E433" i="1" s="1"/>
  <c r="F434" i="1"/>
  <c r="E434" i="1" s="1"/>
  <c r="F435" i="1"/>
  <c r="E435" i="1" s="1"/>
  <c r="F442" i="1"/>
  <c r="E442" i="1" s="1"/>
  <c r="F443" i="1"/>
  <c r="E443" i="1" s="1"/>
  <c r="F72" i="1"/>
  <c r="E72" i="1" s="1"/>
  <c r="F449" i="1"/>
  <c r="E449" i="1" s="1"/>
  <c r="F451" i="1"/>
  <c r="E451" i="1" s="1"/>
  <c r="F455" i="1"/>
  <c r="E455" i="1" s="1"/>
  <c r="F457" i="1"/>
  <c r="E457" i="1" s="1"/>
  <c r="F462" i="1"/>
  <c r="E462" i="1" s="1"/>
  <c r="F464" i="1"/>
  <c r="E464" i="1" s="1"/>
  <c r="F467" i="1"/>
  <c r="E467" i="1" s="1"/>
  <c r="F470" i="1"/>
  <c r="E470" i="1" s="1"/>
  <c r="F471" i="1"/>
  <c r="E471" i="1" s="1"/>
  <c r="F483" i="1"/>
  <c r="E483" i="1" s="1"/>
  <c r="F484" i="1"/>
  <c r="E484" i="1" s="1"/>
  <c r="F487" i="1"/>
  <c r="E487" i="1" s="1"/>
  <c r="F488" i="1"/>
  <c r="E488" i="1" s="1"/>
  <c r="F490" i="1"/>
  <c r="E490" i="1" s="1"/>
  <c r="F493" i="1"/>
  <c r="E493" i="1" s="1"/>
  <c r="F497" i="1"/>
  <c r="E497" i="1" s="1"/>
  <c r="F499" i="1"/>
  <c r="E499" i="1" s="1"/>
  <c r="F500" i="1"/>
  <c r="E500" i="1" s="1"/>
  <c r="F502" i="1"/>
  <c r="E502" i="1" s="1"/>
  <c r="F510" i="1"/>
  <c r="E510" i="1" s="1"/>
  <c r="F511" i="1"/>
  <c r="E511" i="1" s="1"/>
  <c r="F80" i="1"/>
  <c r="E80" i="1" s="1"/>
  <c r="F82" i="1"/>
  <c r="E82" i="1" s="1"/>
  <c r="F81" i="1"/>
  <c r="E81" i="1" s="1"/>
  <c r="F512" i="1"/>
  <c r="E512" i="1" s="1"/>
  <c r="F83" i="1"/>
  <c r="E83" i="1" s="1"/>
  <c r="F513" i="1"/>
  <c r="E513" i="1" s="1"/>
  <c r="F86" i="1"/>
  <c r="E86" i="1" s="1"/>
  <c r="F515" i="1"/>
  <c r="E515" i="1" s="1"/>
  <c r="F517" i="1"/>
  <c r="E517" i="1" s="1"/>
  <c r="F521" i="1"/>
  <c r="E521" i="1" s="1"/>
  <c r="F522" i="1"/>
  <c r="E522" i="1" s="1"/>
  <c r="F523" i="1"/>
  <c r="E523" i="1" s="1"/>
  <c r="F528" i="1"/>
  <c r="E528" i="1" s="1"/>
  <c r="F529" i="1"/>
  <c r="E529" i="1" s="1"/>
  <c r="F530" i="1"/>
  <c r="E530" i="1" s="1"/>
  <c r="F536" i="1"/>
  <c r="E536" i="1" s="1"/>
  <c r="F543" i="1"/>
  <c r="E543" i="1" s="1"/>
  <c r="F549" i="1"/>
  <c r="E549" i="1" s="1"/>
  <c r="F553" i="1"/>
  <c r="E553" i="1" s="1"/>
  <c r="F556" i="1"/>
  <c r="E556" i="1" s="1"/>
  <c r="F563" i="1"/>
  <c r="E563" i="1" s="1"/>
  <c r="F565" i="1"/>
  <c r="E565" i="1" s="1"/>
  <c r="F567" i="1"/>
  <c r="E567" i="1" s="1"/>
  <c r="F568" i="1"/>
  <c r="E568" i="1" s="1"/>
  <c r="F572" i="1"/>
  <c r="E572" i="1" s="1"/>
  <c r="F573" i="1"/>
  <c r="E573" i="1" s="1"/>
  <c r="F574" i="1"/>
  <c r="E574" i="1" s="1"/>
  <c r="F575" i="1"/>
  <c r="E575" i="1" s="1"/>
  <c r="F576" i="1"/>
  <c r="E576" i="1" s="1"/>
  <c r="F579" i="1"/>
  <c r="E579" i="1" s="1"/>
  <c r="F580" i="1"/>
  <c r="E580" i="1" s="1"/>
  <c r="F581" i="1"/>
  <c r="E581" i="1" s="1"/>
  <c r="F582" i="1"/>
  <c r="E582" i="1" s="1"/>
  <c r="F583" i="1"/>
  <c r="E583" i="1" s="1"/>
  <c r="F584" i="1"/>
  <c r="E584" i="1" s="1"/>
  <c r="F586" i="1"/>
  <c r="E586" i="1" s="1"/>
  <c r="F588" i="1"/>
  <c r="E588" i="1" s="1"/>
  <c r="F589" i="1"/>
  <c r="E589" i="1" s="1"/>
  <c r="F590" i="1"/>
  <c r="E590" i="1" s="1"/>
  <c r="F591" i="1"/>
  <c r="E591" i="1" s="1"/>
  <c r="F592" i="1"/>
  <c r="E592" i="1" s="1"/>
  <c r="F593" i="1"/>
  <c r="E593" i="1" s="1"/>
  <c r="F595" i="1"/>
  <c r="E595" i="1" s="1"/>
  <c r="F598" i="1"/>
  <c r="E598" i="1" s="1"/>
  <c r="F602" i="1"/>
  <c r="E602" i="1" s="1"/>
  <c r="F607" i="1"/>
  <c r="E607" i="1" s="1"/>
  <c r="F609" i="1"/>
  <c r="E609" i="1" s="1"/>
  <c r="F106" i="1"/>
  <c r="E106" i="1" s="1"/>
  <c r="F611" i="1"/>
  <c r="E611" i="1" s="1"/>
  <c r="F614" i="1"/>
  <c r="E614" i="1" s="1"/>
  <c r="F618" i="1"/>
  <c r="E618" i="1" s="1"/>
  <c r="F621" i="1"/>
  <c r="E621" i="1" s="1"/>
  <c r="F622" i="1"/>
  <c r="E622" i="1" s="1"/>
  <c r="F623" i="1"/>
  <c r="E623" i="1" s="1"/>
  <c r="F626" i="1"/>
  <c r="E626" i="1" s="1"/>
  <c r="F627" i="1"/>
  <c r="E627" i="1" s="1"/>
  <c r="F630" i="1"/>
  <c r="E630" i="1" s="1"/>
  <c r="F632" i="1"/>
  <c r="E632" i="1" s="1"/>
  <c r="F633" i="1"/>
  <c r="E633" i="1" s="1"/>
  <c r="F634" i="1"/>
  <c r="E634" i="1" s="1"/>
  <c r="F636" i="1"/>
  <c r="E636" i="1" s="1"/>
  <c r="F637" i="1"/>
  <c r="E637" i="1" s="1"/>
  <c r="F638" i="1"/>
  <c r="E638" i="1" s="1"/>
  <c r="F640" i="1"/>
  <c r="E640" i="1" s="1"/>
  <c r="F641" i="1"/>
  <c r="E641" i="1" s="1"/>
  <c r="F642" i="1"/>
  <c r="E642" i="1" s="1"/>
  <c r="F644" i="1"/>
  <c r="E644" i="1" s="1"/>
  <c r="F647" i="1"/>
  <c r="E647" i="1" s="1"/>
  <c r="F648" i="1"/>
  <c r="E648" i="1" s="1"/>
  <c r="F649" i="1"/>
  <c r="E649" i="1" s="1"/>
  <c r="F656" i="1"/>
  <c r="E656" i="1" s="1"/>
  <c r="F660" i="1"/>
  <c r="E660" i="1" s="1"/>
  <c r="F661" i="1"/>
  <c r="E661" i="1" s="1"/>
  <c r="F662" i="1"/>
  <c r="E662" i="1" s="1"/>
  <c r="F663" i="1"/>
  <c r="E663" i="1" s="1"/>
  <c r="F666" i="1"/>
  <c r="E666" i="1" s="1"/>
  <c r="F669" i="1"/>
  <c r="E669" i="1" s="1"/>
  <c r="F671" i="1"/>
  <c r="E671" i="1" s="1"/>
  <c r="F674" i="1"/>
  <c r="E674" i="1" s="1"/>
  <c r="F676" i="1"/>
  <c r="E676" i="1" s="1"/>
  <c r="F681" i="1"/>
  <c r="E681" i="1" s="1"/>
  <c r="F682" i="1"/>
  <c r="E682" i="1" s="1"/>
  <c r="F686" i="1"/>
  <c r="E686" i="1" s="1"/>
  <c r="F687" i="1"/>
  <c r="E687" i="1" s="1"/>
  <c r="F121" i="1"/>
  <c r="E121" i="1" s="1"/>
  <c r="F122" i="1"/>
  <c r="E122" i="1" s="1"/>
  <c r="F5" i="1"/>
  <c r="E5" i="1" s="1"/>
  <c r="F126" i="1"/>
  <c r="E126" i="1" s="1"/>
  <c r="F10" i="1"/>
  <c r="E10" i="1" s="1"/>
  <c r="F11" i="1"/>
  <c r="E11" i="1" s="1"/>
  <c r="F145" i="1"/>
  <c r="E145" i="1" s="1"/>
  <c r="F150" i="1"/>
  <c r="E150" i="1" s="1"/>
  <c r="F155" i="1"/>
  <c r="E155" i="1" s="1"/>
  <c r="F183" i="1"/>
  <c r="E183" i="1" s="1"/>
  <c r="F19" i="1"/>
  <c r="E19" i="1" s="1"/>
  <c r="F219" i="1"/>
  <c r="E219" i="1" s="1"/>
  <c r="F223" i="1"/>
  <c r="E223" i="1" s="1"/>
  <c r="F225" i="1"/>
  <c r="E225" i="1" s="1"/>
  <c r="F237" i="1"/>
  <c r="E237" i="1" s="1"/>
  <c r="F255" i="1"/>
  <c r="E255" i="1" s="1"/>
  <c r="F269" i="1"/>
  <c r="E269" i="1" s="1"/>
  <c r="F290" i="1"/>
  <c r="E290" i="1" s="1"/>
  <c r="F328" i="1"/>
  <c r="E328" i="1" s="1"/>
  <c r="F334" i="1"/>
  <c r="E334" i="1" s="1"/>
  <c r="F335" i="1"/>
  <c r="E335" i="1" s="1"/>
  <c r="F366" i="1"/>
  <c r="E366" i="1" s="1"/>
  <c r="F47" i="1"/>
  <c r="E47" i="1" s="1"/>
  <c r="F49" i="1"/>
  <c r="E49" i="1" s="1"/>
  <c r="F373" i="1"/>
  <c r="E373" i="1" s="1"/>
  <c r="F57" i="1"/>
  <c r="E57" i="1" s="1"/>
  <c r="F399" i="1"/>
  <c r="E399" i="1" s="1"/>
  <c r="F400" i="1"/>
  <c r="E400" i="1" s="1"/>
  <c r="F401" i="1"/>
  <c r="E401" i="1" s="1"/>
  <c r="F66" i="1"/>
  <c r="E66" i="1" s="1"/>
  <c r="F441" i="1"/>
  <c r="E441" i="1" s="1"/>
  <c r="F446" i="1"/>
  <c r="E446" i="1" s="1"/>
  <c r="F456" i="1"/>
  <c r="E456" i="1" s="1"/>
  <c r="F75" i="1"/>
  <c r="E75" i="1" s="1"/>
  <c r="F474" i="1"/>
  <c r="E474" i="1" s="1"/>
  <c r="F479" i="1"/>
  <c r="E479" i="1" s="1"/>
  <c r="F509" i="1"/>
  <c r="E509" i="1" s="1"/>
  <c r="F518" i="1"/>
  <c r="E518" i="1" s="1"/>
  <c r="F539" i="1"/>
  <c r="E539" i="1" s="1"/>
  <c r="F93" i="1"/>
  <c r="E93" i="1" s="1"/>
  <c r="F597" i="1"/>
  <c r="E597" i="1" s="1"/>
  <c r="F99" i="1"/>
  <c r="E99" i="1" s="1"/>
  <c r="F603" i="1"/>
  <c r="E603" i="1" s="1"/>
  <c r="F612" i="1"/>
  <c r="E612" i="1" s="1"/>
  <c r="F166" i="1"/>
  <c r="E166" i="1" s="1"/>
  <c r="F631" i="1"/>
  <c r="E631" i="1" s="1"/>
  <c r="F109" i="1"/>
  <c r="E109" i="1" s="1"/>
  <c r="F639" i="1"/>
  <c r="E639" i="1" s="1"/>
  <c r="F646" i="1"/>
  <c r="E646" i="1" s="1"/>
  <c r="F650" i="1"/>
  <c r="E650" i="1" s="1"/>
  <c r="F112" i="1"/>
  <c r="E112" i="1" s="1"/>
  <c r="F657" i="1"/>
  <c r="E657" i="1" s="1"/>
  <c r="F688" i="1"/>
  <c r="E688" i="1" s="1"/>
  <c r="F48" i="1"/>
  <c r="E48" i="1" s="1"/>
  <c r="F295" i="1"/>
  <c r="E295" i="1" s="1"/>
  <c r="F92" i="1"/>
  <c r="E92" i="1" s="1"/>
  <c r="F179" i="1"/>
  <c r="E179" i="1" s="1"/>
  <c r="F296" i="1"/>
  <c r="E296" i="1" s="1"/>
  <c r="F341" i="1"/>
  <c r="E341" i="1" s="1"/>
  <c r="F480" i="1"/>
  <c r="E480" i="1" s="1"/>
  <c r="F547" i="1"/>
  <c r="E547" i="1" s="1"/>
  <c r="F50" i="1"/>
  <c r="E50" i="1" s="1"/>
  <c r="F113" i="1"/>
  <c r="E113" i="1" s="1"/>
  <c r="F274" i="1"/>
  <c r="E274" i="1" s="1"/>
  <c r="F21" i="1"/>
  <c r="E21" i="1" s="1"/>
  <c r="F665" i="1"/>
  <c r="E665" i="1" s="1"/>
  <c r="F218" i="1"/>
  <c r="E218" i="1" s="1"/>
  <c r="F37" i="1"/>
  <c r="E37" i="1" s="1"/>
  <c r="F617" i="1"/>
  <c r="E617" i="1" s="1"/>
  <c r="F397" i="1"/>
  <c r="E397" i="1" s="1"/>
  <c r="F395" i="1"/>
  <c r="E395" i="1" s="1"/>
  <c r="F655" i="1"/>
  <c r="E655" i="1" s="1"/>
  <c r="F635" i="1"/>
  <c r="E635" i="1" s="1"/>
  <c r="F215" i="1"/>
  <c r="E215" i="1" s="1"/>
  <c r="F69" i="1"/>
  <c r="E69" i="1" s="1"/>
  <c r="F577" i="1"/>
  <c r="E577" i="1" s="1"/>
  <c r="F94" i="1"/>
  <c r="E94" i="1" s="1"/>
  <c r="F58" i="1"/>
  <c r="E58" i="1" s="1"/>
  <c r="F282" i="1"/>
  <c r="E282" i="1" s="1"/>
  <c r="F181" i="1"/>
  <c r="E181" i="1" s="1"/>
  <c r="F204" i="1"/>
  <c r="E204" i="1" s="1"/>
  <c r="F202" i="1"/>
  <c r="E202" i="1" s="1"/>
  <c r="F544" i="1"/>
  <c r="E544" i="1" s="1"/>
  <c r="F297" i="1"/>
  <c r="E297" i="1" s="1"/>
  <c r="F380" i="1"/>
  <c r="E380" i="1" s="1"/>
  <c r="F643" i="1"/>
  <c r="E643" i="1" s="1"/>
  <c r="F249" i="1"/>
  <c r="E249" i="1" s="1"/>
  <c r="F613" i="1"/>
  <c r="E613" i="1" s="1"/>
  <c r="F350" i="1"/>
  <c r="E350" i="1" s="1"/>
  <c r="F322" i="1"/>
  <c r="E322" i="1" s="1"/>
  <c r="F465" i="1"/>
  <c r="E465" i="1" s="1"/>
  <c r="F541" i="1"/>
  <c r="E541" i="1" s="1"/>
  <c r="F664" i="1"/>
  <c r="E664" i="1" s="1"/>
  <c r="F538" i="1"/>
  <c r="E538" i="1" s="1"/>
  <c r="F336" i="1"/>
  <c r="E336" i="1" s="1"/>
  <c r="F283" i="1"/>
  <c r="E283" i="1" s="1"/>
  <c r="E31" i="1"/>
  <c r="F585" i="1"/>
  <c r="E585" i="1" s="1"/>
  <c r="F620" i="1"/>
  <c r="E620" i="1" s="1"/>
  <c r="F625" i="1"/>
  <c r="E625" i="1" s="1"/>
  <c r="F430" i="1"/>
  <c r="E430" i="1" s="1"/>
  <c r="F42" i="1"/>
  <c r="E42" i="1" s="1"/>
  <c r="F40" i="1"/>
  <c r="E40" i="1" s="1"/>
  <c r="F485" i="1"/>
  <c r="E485" i="1" s="1"/>
  <c r="F675" i="1"/>
  <c r="E675" i="1" s="1"/>
  <c r="F578" i="1"/>
  <c r="E578" i="1" s="1"/>
  <c r="F604" i="1"/>
  <c r="E604" i="1" s="1"/>
  <c r="F439" i="1"/>
  <c r="E439" i="1" s="1"/>
  <c r="F123" i="1"/>
  <c r="E123" i="1" s="1"/>
  <c r="F262" i="1"/>
  <c r="E262" i="1" s="1"/>
  <c r="F228" i="1"/>
  <c r="E228" i="1" s="1"/>
  <c r="F27" i="1"/>
  <c r="E27" i="1" s="1"/>
  <c r="F125" i="1"/>
  <c r="E125" i="1" s="1"/>
  <c r="F431" i="1"/>
  <c r="E431" i="1" s="1"/>
  <c r="F550" i="1"/>
  <c r="E550" i="1" s="1"/>
  <c r="F569" i="1"/>
  <c r="E569" i="1" s="1"/>
  <c r="F628" i="1"/>
  <c r="E628" i="1" s="1"/>
  <c r="F44" i="1"/>
  <c r="E44" i="1" s="1"/>
  <c r="F362" i="1"/>
  <c r="E362" i="1" s="1"/>
  <c r="F288" i="1"/>
  <c r="E288" i="1" s="1"/>
  <c r="F4" i="1"/>
  <c r="E4" i="1" s="1"/>
  <c r="F478" i="1"/>
  <c r="E478" i="1" s="1"/>
  <c r="F454" i="1"/>
  <c r="E454" i="1" s="1"/>
  <c r="F619" i="1"/>
  <c r="E619" i="1" s="1"/>
  <c r="F292" i="1"/>
  <c r="E292" i="1" s="1"/>
  <c r="F193" i="1"/>
  <c r="E193" i="1" s="1"/>
  <c r="F142" i="1"/>
  <c r="E142" i="1" s="1"/>
  <c r="F672" i="1"/>
  <c r="E672" i="1" s="1"/>
  <c r="F651" i="1"/>
  <c r="E651" i="1" s="1"/>
  <c r="F163" i="1"/>
  <c r="E163" i="1" s="1"/>
  <c r="F414" i="1"/>
  <c r="E414" i="1" s="1"/>
  <c r="F606" i="1"/>
  <c r="E606" i="1" s="1"/>
  <c r="F653" i="1"/>
  <c r="E653" i="1" s="1"/>
  <c r="F378" i="1"/>
  <c r="E378" i="1" s="1"/>
  <c r="F224" i="1"/>
  <c r="E224" i="1" s="1"/>
  <c r="F358" i="1"/>
  <c r="E358" i="1" s="1"/>
  <c r="F460" i="1"/>
  <c r="E460" i="1" s="1"/>
  <c r="F448" i="1"/>
  <c r="E448" i="1" s="1"/>
  <c r="F559" i="1"/>
  <c r="E559" i="1" s="1"/>
  <c r="F244" i="1"/>
  <c r="E244" i="1" s="1"/>
  <c r="F461" i="1"/>
  <c r="E461" i="1" s="1"/>
  <c r="F551" i="1"/>
  <c r="E551" i="1" s="1"/>
  <c r="F208" i="1"/>
  <c r="E208" i="1" s="1"/>
  <c r="F161" i="1"/>
  <c r="E161" i="1" s="1"/>
  <c r="F413" i="1"/>
  <c r="E413" i="1" s="1"/>
  <c r="F267" i="1"/>
  <c r="E267" i="1" s="1"/>
  <c r="F300" i="1"/>
  <c r="E300" i="1" s="1"/>
  <c r="F138" i="1"/>
  <c r="E138" i="1" s="1"/>
  <c r="F170" i="1"/>
  <c r="E170" i="1" s="1"/>
  <c r="F381" i="1"/>
  <c r="E381" i="1" s="1"/>
  <c r="F298" i="1"/>
  <c r="E298" i="1" s="1"/>
  <c r="F177" i="1"/>
  <c r="E177" i="1" s="1"/>
  <c r="F116" i="1"/>
  <c r="E116" i="1" s="1"/>
  <c r="F427" i="1"/>
  <c r="E427" i="1" s="1"/>
  <c r="F260" i="1"/>
  <c r="E260" i="1" s="1"/>
  <c r="F372" i="1"/>
  <c r="E372" i="1" s="1"/>
  <c r="F337" i="1"/>
  <c r="E337" i="1" s="1"/>
  <c r="F305" i="1"/>
  <c r="E305" i="1" s="1"/>
  <c r="F396" i="1"/>
  <c r="E396" i="1" s="1"/>
  <c r="F491" i="1"/>
  <c r="E491" i="1" s="1"/>
  <c r="F594" i="1"/>
  <c r="E594" i="1" s="1"/>
  <c r="F398" i="1"/>
  <c r="E398" i="1" s="1"/>
  <c r="F303" i="1"/>
  <c r="E303" i="1" s="1"/>
  <c r="F526" i="1"/>
  <c r="E526" i="1" s="1"/>
  <c r="F540" i="1"/>
  <c r="E540" i="1" s="1"/>
  <c r="F77" i="1"/>
  <c r="E77" i="1" s="1"/>
  <c r="F164" i="1"/>
  <c r="E164" i="1" s="1"/>
  <c r="F459" i="1"/>
  <c r="E459" i="1" s="1"/>
  <c r="F289" i="1"/>
  <c r="E289" i="1" s="1"/>
  <c r="F685" i="1"/>
  <c r="E685" i="1" s="1"/>
  <c r="F546" i="1"/>
  <c r="E546" i="1" s="1"/>
  <c r="F281" i="1"/>
  <c r="E281" i="1" s="1"/>
  <c r="F384" i="1"/>
  <c r="E384" i="1" s="1"/>
  <c r="F476" i="1"/>
  <c r="E476" i="1" s="1"/>
  <c r="F119" i="1"/>
  <c r="E119" i="1" s="1"/>
  <c r="F468" i="1"/>
  <c r="E468" i="1" s="1"/>
  <c r="F241" i="1"/>
  <c r="E241" i="1" s="1"/>
  <c r="F346" i="1"/>
  <c r="E346" i="1" s="1"/>
  <c r="F162" i="1"/>
  <c r="E162" i="1" s="1"/>
  <c r="F130" i="1"/>
  <c r="E130" i="1" s="1"/>
  <c r="F253" i="1"/>
  <c r="E253" i="1" s="1"/>
  <c r="F393" i="1"/>
  <c r="E393" i="1" s="1"/>
  <c r="F136" i="1"/>
  <c r="E136" i="1" s="1"/>
  <c r="F555" i="1"/>
  <c r="E555" i="1" s="1"/>
  <c r="F466" i="1"/>
  <c r="E466" i="1" s="1"/>
  <c r="F131" i="1"/>
  <c r="E131" i="1" s="1"/>
  <c r="F472" i="1"/>
  <c r="E472" i="1" s="1"/>
  <c r="F178" i="1"/>
  <c r="E178" i="1" s="1"/>
  <c r="F615" i="1"/>
  <c r="E615" i="1" s="1"/>
  <c r="F417" i="1"/>
  <c r="E417" i="1" s="1"/>
  <c r="F8" i="1"/>
  <c r="E8" i="1" s="1"/>
  <c r="F12" i="1"/>
  <c r="E12" i="1" s="1"/>
  <c r="F151" i="1"/>
  <c r="E151" i="1" s="1"/>
  <c r="F175" i="1"/>
  <c r="E175" i="1" s="1"/>
  <c r="F176" i="1"/>
  <c r="E176" i="1" s="1"/>
  <c r="F188" i="1"/>
  <c r="E188" i="1" s="1"/>
  <c r="F189" i="1"/>
  <c r="E189" i="1" s="1"/>
  <c r="F199" i="1"/>
  <c r="E199" i="1" s="1"/>
  <c r="F211" i="1"/>
  <c r="E211" i="1" s="1"/>
  <c r="F24" i="1"/>
  <c r="E24" i="1" s="1"/>
  <c r="F25" i="1"/>
  <c r="E25" i="1" s="1"/>
  <c r="F28" i="1"/>
  <c r="E28" i="1" s="1"/>
  <c r="F284" i="1"/>
  <c r="E284" i="1" s="1"/>
  <c r="F306" i="1"/>
  <c r="E306" i="1" s="1"/>
  <c r="F9" i="1"/>
  <c r="E9" i="1" s="1"/>
  <c r="F327" i="1"/>
  <c r="E327" i="1" s="1"/>
  <c r="F43" i="1"/>
  <c r="E43" i="1" s="1"/>
  <c r="F344" i="1"/>
  <c r="E344" i="1" s="1"/>
  <c r="F46" i="1"/>
  <c r="E46" i="1" s="1"/>
  <c r="F363" i="1"/>
  <c r="E363" i="1" s="1"/>
  <c r="F368" i="1"/>
  <c r="E368" i="1" s="1"/>
  <c r="F61" i="1"/>
  <c r="E61" i="1" s="1"/>
  <c r="F420" i="1"/>
  <c r="E420" i="1" s="1"/>
  <c r="F437" i="1"/>
  <c r="E437" i="1" s="1"/>
  <c r="F70" i="1"/>
  <c r="E70" i="1" s="1"/>
  <c r="F71" i="1"/>
  <c r="E71" i="1" s="1"/>
  <c r="F495" i="1"/>
  <c r="E495" i="1" s="1"/>
  <c r="F531" i="1"/>
  <c r="E531" i="1" s="1"/>
  <c r="F90" i="1"/>
  <c r="E90" i="1" s="1"/>
  <c r="F91" i="1"/>
  <c r="E91" i="1" s="1"/>
  <c r="F558" i="1"/>
  <c r="E558" i="1" s="1"/>
  <c r="F561" i="1"/>
  <c r="E561" i="1" s="1"/>
  <c r="F600" i="1"/>
  <c r="E600" i="1" s="1"/>
  <c r="F629" i="1"/>
  <c r="E629" i="1" s="1"/>
  <c r="F110" i="1"/>
  <c r="E110" i="1" s="1"/>
  <c r="F114" i="1"/>
  <c r="E114" i="1" s="1"/>
  <c r="F118" i="1"/>
  <c r="E118" i="1" s="1"/>
  <c r="F677" i="1"/>
  <c r="E677" i="1" s="1"/>
  <c r="F683" i="1"/>
  <c r="E683" i="1" s="1"/>
  <c r="F684" i="1"/>
  <c r="E684" i="1" s="1"/>
  <c r="F319" i="1"/>
  <c r="D319" i="1" s="1"/>
  <c r="F532" i="1"/>
  <c r="D532" i="1" s="1"/>
  <c r="F507" i="1"/>
  <c r="D507" i="1" s="1"/>
  <c r="F352" i="1"/>
  <c r="D352" i="1" s="1"/>
  <c r="F624" i="1"/>
  <c r="D624" i="1" s="1"/>
  <c r="F88" i="1"/>
  <c r="D88" i="1" s="1"/>
  <c r="F85" i="1"/>
  <c r="D85" i="1" s="1"/>
  <c r="F76" i="1"/>
  <c r="D76" i="1" s="1"/>
  <c r="F84" i="1"/>
  <c r="D84" i="1" s="1"/>
  <c r="F562" i="1"/>
  <c r="D562" i="1" s="1"/>
  <c r="F96" i="1"/>
  <c r="D96" i="1" s="1"/>
  <c r="F141" i="1"/>
  <c r="D141" i="1" s="1"/>
  <c r="F560" i="1"/>
  <c r="D560" i="1" s="1"/>
  <c r="F89" i="1"/>
  <c r="D89" i="1" s="1"/>
  <c r="F545" i="1"/>
  <c r="D545" i="1" s="1"/>
  <c r="F101" i="1"/>
  <c r="D101" i="1" s="1"/>
  <c r="F34" i="1"/>
  <c r="D34" i="1" s="1"/>
  <c r="F100" i="1"/>
  <c r="D100" i="1" s="1"/>
  <c r="F102" i="1"/>
  <c r="D102" i="1" s="1"/>
  <c r="F252" i="1"/>
  <c r="D252" i="1" s="1"/>
  <c r="F35" i="1"/>
  <c r="D35" i="1" s="1"/>
  <c r="F673" i="1"/>
  <c r="D673" i="1" s="1"/>
  <c r="F251" i="1"/>
  <c r="D251" i="1" s="1"/>
  <c r="F416" i="1"/>
  <c r="D416" i="1" s="1"/>
  <c r="F587" i="1"/>
  <c r="D587" i="1" s="1"/>
  <c r="F369" i="1"/>
  <c r="D369" i="1" s="1"/>
  <c r="F486" i="1"/>
  <c r="D486" i="1" s="1"/>
  <c r="F36" i="1"/>
  <c r="D36" i="1" s="1"/>
  <c r="F301" i="1"/>
  <c r="D301" i="1" s="1"/>
  <c r="F275" i="1"/>
  <c r="D275" i="1" s="1"/>
  <c r="F524" i="1"/>
  <c r="D524" i="1" s="1"/>
  <c r="F599" i="1"/>
  <c r="D599" i="1" s="1"/>
  <c r="F302" i="1"/>
  <c r="D302" i="1" s="1"/>
  <c r="F33" i="1"/>
  <c r="D33" i="1" s="1"/>
  <c r="F425" i="1"/>
  <c r="D425" i="1" s="1"/>
  <c r="F525" i="1"/>
  <c r="D525" i="1" s="1"/>
  <c r="F571" i="1"/>
  <c r="D571" i="1" s="1"/>
  <c r="F360" i="1"/>
  <c r="D360" i="1" s="1"/>
  <c r="F87" i="1"/>
  <c r="D87" i="1" s="1"/>
  <c r="F139" i="1"/>
  <c r="D139" i="1" s="1"/>
  <c r="F299" i="1"/>
  <c r="D299" i="1" s="1"/>
  <c r="F97" i="1"/>
  <c r="D97" i="1" s="1"/>
  <c r="F616" i="1"/>
  <c r="D616" i="1" s="1"/>
  <c r="F407" i="1"/>
  <c r="D407" i="1" s="1"/>
  <c r="F29" i="1"/>
  <c r="D29" i="1" s="1"/>
  <c r="F308" i="1"/>
  <c r="D308" i="1" s="1"/>
  <c r="F78" i="1"/>
  <c r="D78" i="1" s="1"/>
  <c r="F307" i="1"/>
  <c r="D307" i="1" s="1"/>
  <c r="F481" i="1"/>
  <c r="D481" i="1" s="1"/>
  <c r="F557" i="1"/>
  <c r="D557" i="1" s="1"/>
  <c r="F503" i="1"/>
  <c r="D503" i="1" s="1"/>
  <c r="F436" i="1"/>
  <c r="D436" i="1" s="1"/>
  <c r="F351" i="1"/>
  <c r="D351" i="1" s="1"/>
  <c r="F542" i="1"/>
  <c r="D542" i="1" s="1"/>
  <c r="F689" i="1"/>
  <c r="D689" i="1" s="1"/>
  <c r="F383" i="1"/>
  <c r="D383" i="1" s="1"/>
  <c r="F445" i="1"/>
  <c r="D445" i="1" s="1"/>
  <c r="F13" i="1"/>
  <c r="D13" i="1" s="1"/>
  <c r="F79" i="1"/>
  <c r="D79" i="1" s="1"/>
  <c r="F475" i="1"/>
  <c r="D475" i="1" s="1"/>
  <c r="F608" i="1"/>
  <c r="D608" i="1" s="1"/>
  <c r="F680" i="1"/>
  <c r="D680" i="1" s="1"/>
  <c r="F167" i="1"/>
  <c r="D167" i="1" s="1"/>
  <c r="F566" i="1"/>
  <c r="D566" i="1" s="1"/>
  <c r="F605" i="1"/>
  <c r="D605" i="1" s="1"/>
  <c r="F129" i="1"/>
  <c r="D129" i="1" s="1"/>
  <c r="F147" i="1"/>
  <c r="D147" i="1" s="1"/>
  <c r="F409" i="1"/>
  <c r="D409" i="1" s="1"/>
  <c r="F222" i="1"/>
  <c r="D222" i="1" s="1"/>
  <c r="F191" i="1"/>
  <c r="D191" i="1" s="1"/>
  <c r="F501" i="1"/>
  <c r="D501" i="1" s="1"/>
  <c r="F426" i="1"/>
  <c r="D426" i="1" s="1"/>
  <c r="F552" i="1"/>
  <c r="D552" i="1" s="1"/>
  <c r="F201" i="1"/>
  <c r="D201" i="1" s="1"/>
  <c r="F670" i="1"/>
  <c r="D670" i="1" s="1"/>
  <c r="F469" i="1"/>
  <c r="D469" i="1" s="1"/>
  <c r="F124" i="1"/>
  <c r="E124" i="1" s="1"/>
  <c r="E333" i="1" l="1"/>
  <c r="F610" i="1"/>
  <c r="D610" i="1" s="1"/>
  <c r="F108" i="1"/>
  <c r="E108" i="1" s="1"/>
  <c r="F492" i="1"/>
  <c r="D492" i="1" s="1"/>
  <c r="D533" i="1"/>
  <c r="D447" i="1"/>
  <c r="D678" i="1"/>
  <c r="E659" i="1"/>
  <c r="E658" i="1"/>
  <c r="D654" i="1"/>
  <c r="D652" i="1"/>
  <c r="E645" i="1"/>
  <c r="D601" i="1"/>
  <c r="D570" i="1"/>
  <c r="D548" i="1"/>
  <c r="E537" i="1"/>
  <c r="E535" i="1"/>
  <c r="D534" i="1"/>
  <c r="D516" i="1"/>
  <c r="E514" i="1"/>
  <c r="D508" i="1"/>
  <c r="D506" i="1"/>
  <c r="E505" i="1"/>
  <c r="D504" i="1"/>
  <c r="D498" i="1"/>
  <c r="D496" i="1"/>
  <c r="D494" i="1"/>
  <c r="D489" i="1"/>
  <c r="D482" i="1"/>
  <c r="D477" i="1"/>
  <c r="E473" i="1"/>
  <c r="E458" i="1"/>
  <c r="D444" i="1"/>
  <c r="D440" i="1"/>
  <c r="D438" i="1"/>
  <c r="D423" i="1"/>
  <c r="D415" i="1"/>
  <c r="E63" i="1"/>
  <c r="D410" i="1"/>
  <c r="D390" i="1"/>
  <c r="D389" i="1"/>
  <c r="E53" i="1"/>
  <c r="E379" i="1"/>
  <c r="D376" i="1"/>
  <c r="D375" i="1"/>
  <c r="E374" i="1"/>
  <c r="D364" i="1"/>
  <c r="D361" i="1"/>
  <c r="D348" i="1"/>
  <c r="E332" i="1"/>
  <c r="D325" i="1"/>
  <c r="D320" i="1"/>
  <c r="E318" i="1"/>
  <c r="D38" i="1"/>
  <c r="D287" i="1"/>
  <c r="D272" i="1"/>
  <c r="E271" i="1"/>
  <c r="E270" i="1"/>
  <c r="D268" i="1"/>
  <c r="D256" i="1"/>
  <c r="E246" i="1"/>
  <c r="D235" i="1"/>
  <c r="D234" i="1"/>
  <c r="D205" i="1"/>
  <c r="E169" i="1"/>
  <c r="E146" i="1"/>
  <c r="D144" i="1"/>
  <c r="F26" i="1"/>
  <c r="E26" i="1" s="1"/>
  <c r="F452" i="1"/>
  <c r="D452" i="1" s="1"/>
  <c r="E673" i="1"/>
  <c r="E605" i="1"/>
  <c r="E599" i="1"/>
  <c r="E571" i="1"/>
  <c r="E557" i="1"/>
  <c r="E525" i="1"/>
  <c r="E87" i="1"/>
  <c r="E501" i="1"/>
  <c r="E78" i="1"/>
  <c r="E445" i="1"/>
  <c r="E416" i="1"/>
  <c r="E369" i="1"/>
  <c r="E307" i="1"/>
  <c r="E36" i="1"/>
  <c r="E275" i="1"/>
  <c r="E222" i="1"/>
  <c r="E147" i="1"/>
  <c r="E129" i="1"/>
  <c r="E680" i="1"/>
  <c r="E608" i="1"/>
  <c r="E100" i="1"/>
  <c r="E587" i="1"/>
  <c r="E560" i="1"/>
  <c r="E542" i="1"/>
  <c r="E88" i="1"/>
  <c r="E503" i="1"/>
  <c r="E79" i="1"/>
  <c r="E76" i="1"/>
  <c r="E425" i="1"/>
  <c r="E383" i="1"/>
  <c r="E308" i="1"/>
  <c r="E299" i="1"/>
  <c r="E33" i="1"/>
  <c r="E251" i="1"/>
  <c r="E167" i="1"/>
  <c r="E139" i="1"/>
  <c r="E689" i="1"/>
  <c r="E616" i="1"/>
  <c r="E101" i="1"/>
  <c r="E96" i="1"/>
  <c r="E562" i="1"/>
  <c r="E545" i="1"/>
  <c r="E89" i="1"/>
  <c r="E84" i="1"/>
  <c r="E481" i="1"/>
  <c r="E469" i="1"/>
  <c r="E426" i="1"/>
  <c r="E407" i="1"/>
  <c r="E351" i="1"/>
  <c r="E301" i="1"/>
  <c r="E34" i="1"/>
  <c r="E252" i="1"/>
  <c r="E191" i="1"/>
  <c r="E141" i="1"/>
  <c r="E670" i="1"/>
  <c r="E102" i="1"/>
  <c r="E97" i="1"/>
  <c r="E566" i="1"/>
  <c r="E552" i="1"/>
  <c r="E524" i="1"/>
  <c r="E85" i="1"/>
  <c r="E486" i="1"/>
  <c r="E475" i="1"/>
  <c r="E436" i="1"/>
  <c r="E409" i="1"/>
  <c r="E360" i="1"/>
  <c r="E302" i="1"/>
  <c r="E35" i="1"/>
  <c r="E29" i="1"/>
  <c r="E201" i="1"/>
  <c r="E13" i="1"/>
  <c r="F554" i="1"/>
  <c r="D554" i="1" s="1"/>
  <c r="F41" i="1"/>
  <c r="E41" i="1" s="1"/>
  <c r="F68" i="1"/>
  <c r="E68" i="1" s="1"/>
  <c r="F117" i="1"/>
  <c r="E117" i="1" s="1"/>
  <c r="F291" i="1"/>
  <c r="D291" i="1" s="1"/>
  <c r="F104" i="1"/>
  <c r="E104" i="1" s="1"/>
  <c r="F74" i="1"/>
  <c r="E74" i="1" s="1"/>
  <c r="F679" i="1"/>
  <c r="D679" i="1" s="1"/>
  <c r="F56" i="1"/>
  <c r="E56" i="1" s="1"/>
  <c r="F243" i="1"/>
  <c r="D243" i="1" s="1"/>
  <c r="E610" i="1"/>
  <c r="E507" i="1"/>
  <c r="E352" i="1"/>
  <c r="E624" i="1"/>
  <c r="E532" i="1"/>
  <c r="E319" i="1"/>
  <c r="E394" i="1"/>
  <c r="E187" i="1"/>
  <c r="F668" i="1"/>
  <c r="F453" i="1"/>
  <c r="F463" i="1"/>
  <c r="F519" i="1"/>
  <c r="F207" i="1"/>
  <c r="F73" i="1"/>
  <c r="F105" i="1"/>
  <c r="E105" i="1" s="1"/>
  <c r="F103" i="1"/>
  <c r="E103" i="1" s="1"/>
  <c r="F264" i="1"/>
  <c r="F51" i="1"/>
  <c r="F667" i="1"/>
  <c r="F450" i="1"/>
  <c r="F60" i="1"/>
  <c r="E60" i="1" s="1"/>
  <c r="F120" i="1"/>
  <c r="E120" i="1" s="1"/>
  <c r="F115" i="1"/>
  <c r="F273" i="1"/>
  <c r="F107" i="1"/>
  <c r="E107" i="1" s="1"/>
  <c r="F564" i="1"/>
  <c r="E564" i="1" s="1"/>
  <c r="F596" i="1"/>
  <c r="E596" i="1" s="1"/>
  <c r="F95" i="1"/>
  <c r="E95" i="1" s="1"/>
  <c r="F111" i="1"/>
  <c r="E111" i="1" s="1"/>
  <c r="F67" i="1"/>
  <c r="E67" i="1" s="1"/>
  <c r="F54" i="1"/>
  <c r="E54" i="1" s="1"/>
  <c r="F52" i="1"/>
  <c r="E52" i="1" s="1"/>
  <c r="F39" i="1"/>
  <c r="E39" i="1" s="1"/>
  <c r="F30" i="1"/>
  <c r="E30" i="1" s="1"/>
  <c r="F212" i="1"/>
  <c r="F18" i="1"/>
  <c r="E18" i="1" s="1"/>
  <c r="F213" i="1"/>
  <c r="F16" i="1"/>
  <c r="E16" i="1" s="1"/>
  <c r="F14" i="1"/>
  <c r="E14" i="1" s="1"/>
  <c r="F59" i="1"/>
  <c r="E59" i="1" s="1"/>
  <c r="D688" i="1"/>
  <c r="D685" i="1"/>
  <c r="D681" i="1"/>
  <c r="D675" i="1"/>
  <c r="D671" i="1"/>
  <c r="D664" i="1"/>
  <c r="D656" i="1"/>
  <c r="D650" i="1"/>
  <c r="D647" i="1"/>
  <c r="D643" i="1"/>
  <c r="D639" i="1"/>
  <c r="D634" i="1"/>
  <c r="D630" i="1"/>
  <c r="D626" i="1"/>
  <c r="D620" i="1"/>
  <c r="D617" i="1"/>
  <c r="D106" i="1"/>
  <c r="D606" i="1"/>
  <c r="D99" i="1"/>
  <c r="D98" i="1"/>
  <c r="D589" i="1"/>
  <c r="D583" i="1"/>
  <c r="D579" i="1"/>
  <c r="D575" i="1"/>
  <c r="D563" i="1"/>
  <c r="D556" i="1"/>
  <c r="D547" i="1"/>
  <c r="D541" i="1"/>
  <c r="D538" i="1"/>
  <c r="D529" i="1"/>
  <c r="D522" i="1"/>
  <c r="D515" i="1"/>
  <c r="D511" i="1"/>
  <c r="D497" i="1"/>
  <c r="D490" i="1"/>
  <c r="D484" i="1"/>
  <c r="D478" i="1"/>
  <c r="D472" i="1"/>
  <c r="D466" i="1"/>
  <c r="D460" i="1"/>
  <c r="D454" i="1"/>
  <c r="D448" i="1"/>
  <c r="D70" i="1"/>
  <c r="D434" i="1"/>
  <c r="D429" i="1"/>
  <c r="D421" i="1"/>
  <c r="D417" i="1"/>
  <c r="D411" i="1"/>
  <c r="D403" i="1"/>
  <c r="D61" i="1"/>
  <c r="D397" i="1"/>
  <c r="D393" i="1"/>
  <c r="D387" i="1"/>
  <c r="D381" i="1"/>
  <c r="D377" i="1"/>
  <c r="D363" i="1"/>
  <c r="D358" i="1"/>
  <c r="D354" i="1"/>
  <c r="D349" i="1"/>
  <c r="D344" i="1"/>
  <c r="D339" i="1"/>
  <c r="D335" i="1"/>
  <c r="D330" i="1"/>
  <c r="D324" i="1"/>
  <c r="D321" i="1"/>
  <c r="D312" i="1"/>
  <c r="D303" i="1"/>
  <c r="D296" i="1"/>
  <c r="D290" i="1"/>
  <c r="D285" i="1"/>
  <c r="D281" i="1"/>
  <c r="D277" i="1"/>
  <c r="D267" i="1"/>
  <c r="D262" i="1"/>
  <c r="D255" i="1"/>
  <c r="D245" i="1"/>
  <c r="D240" i="1"/>
  <c r="D237" i="1"/>
  <c r="D231" i="1"/>
  <c r="D228" i="1"/>
  <c r="D224" i="1"/>
  <c r="D217" i="1"/>
  <c r="D211" i="1"/>
  <c r="D206" i="1"/>
  <c r="D200" i="1"/>
  <c r="D196" i="1"/>
  <c r="D193" i="1"/>
  <c r="D184" i="1"/>
  <c r="D180" i="1"/>
  <c r="D175" i="1"/>
  <c r="D171" i="1"/>
  <c r="D162" i="1"/>
  <c r="D157" i="1"/>
  <c r="D153" i="1"/>
  <c r="D148" i="1"/>
  <c r="D142" i="1"/>
  <c r="D136" i="1"/>
  <c r="D131" i="1"/>
  <c r="D126" i="1"/>
  <c r="D121" i="1"/>
  <c r="D666" i="1"/>
  <c r="D655" i="1"/>
  <c r="D612" i="1"/>
  <c r="D586" i="1"/>
  <c r="D92" i="1"/>
  <c r="D82" i="1"/>
  <c r="D499" i="1"/>
  <c r="D75" i="1"/>
  <c r="D443" i="1"/>
  <c r="D50" i="1"/>
  <c r="D365" i="1"/>
  <c r="D334" i="1"/>
  <c r="D37" i="1"/>
  <c r="D31" i="1"/>
  <c r="D220" i="1"/>
  <c r="D21" i="1"/>
  <c r="D17" i="1"/>
  <c r="D15" i="1"/>
  <c r="D152" i="1"/>
  <c r="D140" i="1"/>
  <c r="D5" i="1"/>
  <c r="D686" i="1"/>
  <c r="D682" i="1"/>
  <c r="D676" i="1"/>
  <c r="D672" i="1"/>
  <c r="D665" i="1"/>
  <c r="D660" i="1"/>
  <c r="D651" i="1"/>
  <c r="D644" i="1"/>
  <c r="D640" i="1"/>
  <c r="D636" i="1"/>
  <c r="D631" i="1"/>
  <c r="D627" i="1"/>
  <c r="D623" i="1"/>
  <c r="D618" i="1"/>
  <c r="D611" i="1"/>
  <c r="D602" i="1"/>
  <c r="D593" i="1"/>
  <c r="D590" i="1"/>
  <c r="D580" i="1"/>
  <c r="D576" i="1"/>
  <c r="D572" i="1"/>
  <c r="D558" i="1"/>
  <c r="D549" i="1"/>
  <c r="D543" i="1"/>
  <c r="D539" i="1"/>
  <c r="D530" i="1"/>
  <c r="D523" i="1"/>
  <c r="D517" i="1"/>
  <c r="D502" i="1"/>
  <c r="D491" i="1"/>
  <c r="D485" i="1"/>
  <c r="D479" i="1"/>
  <c r="D474" i="1"/>
  <c r="D467" i="1"/>
  <c r="D455" i="1"/>
  <c r="D449" i="1"/>
  <c r="D441" i="1"/>
  <c r="D435" i="1"/>
  <c r="D430" i="1"/>
  <c r="D422" i="1"/>
  <c r="D418" i="1"/>
  <c r="D412" i="1"/>
  <c r="D404" i="1"/>
  <c r="D400" i="1"/>
  <c r="D388" i="1"/>
  <c r="D382" i="1"/>
  <c r="D378" i="1"/>
  <c r="D370" i="1"/>
  <c r="D367" i="1"/>
  <c r="D359" i="1"/>
  <c r="D355" i="1"/>
  <c r="D350" i="1"/>
  <c r="D345" i="1"/>
  <c r="D341" i="1"/>
  <c r="D337" i="1"/>
  <c r="D331" i="1"/>
  <c r="D327" i="1"/>
  <c r="D314" i="1"/>
  <c r="D310" i="1"/>
  <c r="D304" i="1"/>
  <c r="D297" i="1"/>
  <c r="D292" i="1"/>
  <c r="D286" i="1"/>
  <c r="D282" i="1"/>
  <c r="D278" i="1"/>
  <c r="D269" i="1"/>
  <c r="D263" i="1"/>
  <c r="D260" i="1"/>
  <c r="D250" i="1"/>
  <c r="D247" i="1"/>
  <c r="D241" i="1"/>
  <c r="D238" i="1"/>
  <c r="D232" i="1"/>
  <c r="D24" i="1"/>
  <c r="D225" i="1"/>
  <c r="D218" i="1"/>
  <c r="D214" i="1"/>
  <c r="D208" i="1"/>
  <c r="D202" i="1"/>
  <c r="D197" i="1"/>
  <c r="D194" i="1"/>
  <c r="D189" i="1"/>
  <c r="D185" i="1"/>
  <c r="D181" i="1"/>
  <c r="D176" i="1"/>
  <c r="D172" i="1"/>
  <c r="D163" i="1"/>
  <c r="D159" i="1"/>
  <c r="D154" i="1"/>
  <c r="D149" i="1"/>
  <c r="D143" i="1"/>
  <c r="D8" i="1"/>
  <c r="D132" i="1"/>
  <c r="D127" i="1"/>
  <c r="D123" i="1"/>
  <c r="D113" i="1"/>
  <c r="D635" i="1"/>
  <c r="D614" i="1"/>
  <c r="D597" i="1"/>
  <c r="D93" i="1"/>
  <c r="D553" i="1"/>
  <c r="D83" i="1"/>
  <c r="D500" i="1"/>
  <c r="D462" i="1"/>
  <c r="D446" i="1"/>
  <c r="D65" i="1"/>
  <c r="D386" i="1"/>
  <c r="D371" i="1"/>
  <c r="D366" i="1"/>
  <c r="D336" i="1"/>
  <c r="D40" i="1"/>
  <c r="D309" i="1"/>
  <c r="D276" i="1"/>
  <c r="D221" i="1"/>
  <c r="D219" i="1"/>
  <c r="D168" i="1"/>
  <c r="D10" i="1"/>
  <c r="D133" i="1"/>
  <c r="D687" i="1"/>
  <c r="D683" i="1"/>
  <c r="D118" i="1"/>
  <c r="D116" i="1"/>
  <c r="D114" i="1"/>
  <c r="D661" i="1"/>
  <c r="D648" i="1"/>
  <c r="D646" i="1"/>
  <c r="D641" i="1"/>
  <c r="D637" i="1"/>
  <c r="D632" i="1"/>
  <c r="D628" i="1"/>
  <c r="D619" i="1"/>
  <c r="D613" i="1"/>
  <c r="D603" i="1"/>
  <c r="D598" i="1"/>
  <c r="D594" i="1"/>
  <c r="D591" i="1"/>
  <c r="D585" i="1"/>
  <c r="D581" i="1"/>
  <c r="D577" i="1"/>
  <c r="D573" i="1"/>
  <c r="D568" i="1"/>
  <c r="D559" i="1"/>
  <c r="D555" i="1"/>
  <c r="D550" i="1"/>
  <c r="D544" i="1"/>
  <c r="D90" i="1"/>
  <c r="D531" i="1"/>
  <c r="D526" i="1"/>
  <c r="D518" i="1"/>
  <c r="D512" i="1"/>
  <c r="D509" i="1"/>
  <c r="D493" i="1"/>
  <c r="D487" i="1"/>
  <c r="D480" i="1"/>
  <c r="D77" i="1"/>
  <c r="D468" i="1"/>
  <c r="D461" i="1"/>
  <c r="D457" i="1"/>
  <c r="D442" i="1"/>
  <c r="D437" i="1"/>
  <c r="D431" i="1"/>
  <c r="D427" i="1"/>
  <c r="D419" i="1"/>
  <c r="D413" i="1"/>
  <c r="D405" i="1"/>
  <c r="D401" i="1"/>
  <c r="D398" i="1"/>
  <c r="D395" i="1"/>
  <c r="D391" i="1"/>
  <c r="D384" i="1"/>
  <c r="D372" i="1"/>
  <c r="D368" i="1"/>
  <c r="D362" i="1"/>
  <c r="D356" i="1"/>
  <c r="D44" i="1"/>
  <c r="D346" i="1"/>
  <c r="D342" i="1"/>
  <c r="D43" i="1"/>
  <c r="D41" i="1"/>
  <c r="D328" i="1"/>
  <c r="D322" i="1"/>
  <c r="D316" i="1"/>
  <c r="D311" i="1"/>
  <c r="D305" i="1"/>
  <c r="D298" i="1"/>
  <c r="D293" i="1"/>
  <c r="D288" i="1"/>
  <c r="D283" i="1"/>
  <c r="D279" i="1"/>
  <c r="D265" i="1"/>
  <c r="D261" i="1"/>
  <c r="D28" i="1"/>
  <c r="D253" i="1"/>
  <c r="D248" i="1"/>
  <c r="D242" i="1"/>
  <c r="D25" i="1"/>
  <c r="D233" i="1"/>
  <c r="D229" i="1"/>
  <c r="D226" i="1"/>
  <c r="D215" i="1"/>
  <c r="D209" i="1"/>
  <c r="D203" i="1"/>
  <c r="D198" i="1"/>
  <c r="D190" i="1"/>
  <c r="D186" i="1"/>
  <c r="D182" i="1"/>
  <c r="D177" i="1"/>
  <c r="D173" i="1"/>
  <c r="D164" i="1"/>
  <c r="D160" i="1"/>
  <c r="D155" i="1"/>
  <c r="D151" i="1"/>
  <c r="D12" i="1"/>
  <c r="D137" i="1"/>
  <c r="D134" i="1"/>
  <c r="D128" i="1"/>
  <c r="D124" i="1"/>
  <c r="D119" i="1"/>
  <c r="D657" i="1"/>
  <c r="D109" i="1"/>
  <c r="D621" i="1"/>
  <c r="D94" i="1"/>
  <c r="D565" i="1"/>
  <c r="D86" i="1"/>
  <c r="D80" i="1"/>
  <c r="D464" i="1"/>
  <c r="D72" i="1"/>
  <c r="D433" i="1"/>
  <c r="D66" i="1"/>
  <c r="D62" i="1"/>
  <c r="D57" i="1"/>
  <c r="D47" i="1"/>
  <c r="D340" i="1"/>
  <c r="D326" i="1"/>
  <c r="D313" i="1"/>
  <c r="D27" i="1"/>
  <c r="D22" i="1"/>
  <c r="D19" i="1"/>
  <c r="D179" i="1"/>
  <c r="D158" i="1"/>
  <c r="D11" i="1"/>
  <c r="D6" i="1"/>
  <c r="D122" i="1"/>
  <c r="D684" i="1"/>
  <c r="D677" i="1"/>
  <c r="D674" i="1"/>
  <c r="D669" i="1"/>
  <c r="D663" i="1"/>
  <c r="D653" i="1"/>
  <c r="D649" i="1"/>
  <c r="D110" i="1"/>
  <c r="D642" i="1"/>
  <c r="D638" i="1"/>
  <c r="D633" i="1"/>
  <c r="D629" i="1"/>
  <c r="D625" i="1"/>
  <c r="D166" i="1"/>
  <c r="D615" i="1"/>
  <c r="D609" i="1"/>
  <c r="D604" i="1"/>
  <c r="D600" i="1"/>
  <c r="D595" i="1"/>
  <c r="D592" i="1"/>
  <c r="D588" i="1"/>
  <c r="D582" i="1"/>
  <c r="D578" i="1"/>
  <c r="D574" i="1"/>
  <c r="D569" i="1"/>
  <c r="D561" i="1"/>
  <c r="D91" i="1"/>
  <c r="D551" i="1"/>
  <c r="D546" i="1"/>
  <c r="D540" i="1"/>
  <c r="D536" i="1"/>
  <c r="D528" i="1"/>
  <c r="D521" i="1"/>
  <c r="D513" i="1"/>
  <c r="D510" i="1"/>
  <c r="D495" i="1"/>
  <c r="D488" i="1"/>
  <c r="D483" i="1"/>
  <c r="D476" i="1"/>
  <c r="D471" i="1"/>
  <c r="D465" i="1"/>
  <c r="D459" i="1"/>
  <c r="D451" i="1"/>
  <c r="D71" i="1"/>
  <c r="D439" i="1"/>
  <c r="D432" i="1"/>
  <c r="D428" i="1"/>
  <c r="D420" i="1"/>
  <c r="D414" i="1"/>
  <c r="D406" i="1"/>
  <c r="D402" i="1"/>
  <c r="D399" i="1"/>
  <c r="D396" i="1"/>
  <c r="D392" i="1"/>
  <c r="D385" i="1"/>
  <c r="D380" i="1"/>
  <c r="D373" i="1"/>
  <c r="D49" i="1"/>
  <c r="D46" i="1"/>
  <c r="D357" i="1"/>
  <c r="D353" i="1"/>
  <c r="D347" i="1"/>
  <c r="D343" i="1"/>
  <c r="D338" i="1"/>
  <c r="D329" i="1"/>
  <c r="D323" i="1"/>
  <c r="D317" i="1"/>
  <c r="D9" i="1"/>
  <c r="D306" i="1"/>
  <c r="D300" i="1"/>
  <c r="D294" i="1"/>
  <c r="D289" i="1"/>
  <c r="D284" i="1"/>
  <c r="D280" i="1"/>
  <c r="D274" i="1"/>
  <c r="D266" i="1"/>
  <c r="D257" i="1"/>
  <c r="D254" i="1"/>
  <c r="D249" i="1"/>
  <c r="D244" i="1"/>
  <c r="D239" i="1"/>
  <c r="D236" i="1"/>
  <c r="D230" i="1"/>
  <c r="D227" i="1"/>
  <c r="D223" i="1"/>
  <c r="D216" i="1"/>
  <c r="D210" i="1"/>
  <c r="D204" i="1"/>
  <c r="D199" i="1"/>
  <c r="D195" i="1"/>
  <c r="D192" i="1"/>
  <c r="D188" i="1"/>
  <c r="D183" i="1"/>
  <c r="D178" i="1"/>
  <c r="D174" i="1"/>
  <c r="D170" i="1"/>
  <c r="D161" i="1"/>
  <c r="D156" i="1"/>
  <c r="D145" i="1"/>
  <c r="D138" i="1"/>
  <c r="D135" i="1"/>
  <c r="D130" i="1"/>
  <c r="D125" i="1"/>
  <c r="D4" i="1"/>
  <c r="D662" i="1"/>
  <c r="D112" i="1"/>
  <c r="D622" i="1"/>
  <c r="D607" i="1"/>
  <c r="D584" i="1"/>
  <c r="D567" i="1"/>
  <c r="D81" i="1"/>
  <c r="D470" i="1"/>
  <c r="D456" i="1"/>
  <c r="D69" i="1"/>
  <c r="D408" i="1"/>
  <c r="D58" i="1"/>
  <c r="D55" i="1"/>
  <c r="D48" i="1"/>
  <c r="D45" i="1"/>
  <c r="D42" i="1"/>
  <c r="D315" i="1"/>
  <c r="D295" i="1"/>
  <c r="D259" i="1"/>
  <c r="D20" i="1"/>
  <c r="D165" i="1"/>
  <c r="D150" i="1"/>
  <c r="D7" i="1"/>
  <c r="F258" i="1"/>
  <c r="E258" i="1" s="1"/>
  <c r="F23" i="1"/>
  <c r="E23" i="1" s="1"/>
  <c r="F527" i="1"/>
  <c r="E527" i="1" s="1"/>
  <c r="F424" i="1"/>
  <c r="E424" i="1" s="1"/>
  <c r="F64" i="1"/>
  <c r="E64" i="1" s="1"/>
  <c r="F32" i="1"/>
  <c r="E32" i="1" s="1"/>
  <c r="F520" i="1"/>
  <c r="E520" i="1" s="1"/>
  <c r="D108" i="1" l="1"/>
  <c r="E492" i="1"/>
  <c r="D26" i="1"/>
  <c r="D117" i="1"/>
  <c r="D68" i="1"/>
  <c r="D74" i="1"/>
  <c r="E452" i="1"/>
  <c r="D104" i="1"/>
  <c r="E554" i="1"/>
  <c r="E291" i="1"/>
  <c r="D56" i="1"/>
  <c r="E243" i="1"/>
  <c r="E679" i="1"/>
  <c r="D213" i="1"/>
  <c r="E213" i="1"/>
  <c r="D115" i="1"/>
  <c r="E115" i="1"/>
  <c r="D667" i="1"/>
  <c r="E667" i="1"/>
  <c r="D463" i="1"/>
  <c r="E463" i="1"/>
  <c r="D51" i="1"/>
  <c r="E51" i="1"/>
  <c r="D453" i="1"/>
  <c r="E453" i="1"/>
  <c r="D273" i="1"/>
  <c r="E273" i="1"/>
  <c r="D450" i="1"/>
  <c r="E450" i="1"/>
  <c r="D519" i="1"/>
  <c r="E519" i="1"/>
  <c r="D73" i="1"/>
  <c r="E73" i="1"/>
  <c r="D212" i="1"/>
  <c r="E212" i="1"/>
  <c r="D264" i="1"/>
  <c r="E264" i="1"/>
  <c r="D207" i="1"/>
  <c r="E207" i="1"/>
  <c r="D668" i="1"/>
  <c r="E668" i="1"/>
  <c r="D105" i="1"/>
  <c r="D103" i="1"/>
  <c r="D60" i="1"/>
  <c r="D120" i="1"/>
  <c r="D107" i="1"/>
  <c r="D564" i="1"/>
  <c r="D596" i="1"/>
  <c r="D95" i="1"/>
  <c r="D111" i="1"/>
  <c r="D67" i="1"/>
  <c r="D54" i="1"/>
  <c r="D52" i="1"/>
  <c r="D39" i="1"/>
  <c r="D30" i="1"/>
  <c r="D18" i="1"/>
  <c r="D16" i="1"/>
  <c r="D14" i="1"/>
  <c r="D59" i="1"/>
  <c r="D23" i="1"/>
  <c r="D520" i="1"/>
  <c r="D527" i="1"/>
  <c r="D32" i="1"/>
  <c r="D424" i="1"/>
  <c r="D64" i="1"/>
  <c r="D258" i="1"/>
</calcChain>
</file>

<file path=xl/sharedStrings.xml><?xml version="1.0" encoding="utf-8"?>
<sst xmlns="http://schemas.openxmlformats.org/spreadsheetml/2006/main" count="1968" uniqueCount="1402">
  <si>
    <t>700 Club National Tournament Averages</t>
  </si>
  <si>
    <t>Tournament</t>
  </si>
  <si>
    <t>2018 National Tournament</t>
  </si>
  <si>
    <t>2019 National Tournament</t>
  </si>
  <si>
    <t>2021 National Tournament</t>
  </si>
  <si>
    <t>2022 National Tournament</t>
  </si>
  <si>
    <t>2023 National Tournament</t>
  </si>
  <si>
    <t>Last Name</t>
  </si>
  <si>
    <t>First Name</t>
  </si>
  <si>
    <t>Bowler ID</t>
  </si>
  <si>
    <t>Average</t>
  </si>
  <si>
    <t>Game Count</t>
  </si>
  <si>
    <t>Games</t>
  </si>
  <si>
    <t>Team 1</t>
  </si>
  <si>
    <t>Team 2</t>
  </si>
  <si>
    <t>Doubles</t>
  </si>
  <si>
    <t>Singles</t>
  </si>
  <si>
    <t>Team 3</t>
  </si>
  <si>
    <t>ABLESON</t>
  </si>
  <si>
    <t>TERRY</t>
  </si>
  <si>
    <t>1001-769</t>
  </si>
  <si>
    <t>ADAMS</t>
  </si>
  <si>
    <t>GEORGE</t>
  </si>
  <si>
    <t>704-539</t>
  </si>
  <si>
    <t>AKERS</t>
  </si>
  <si>
    <t>JAMES</t>
  </si>
  <si>
    <t>8649-24696</t>
  </si>
  <si>
    <t>ALEXANDER</t>
  </si>
  <si>
    <t>J B</t>
  </si>
  <si>
    <t>1039-9234</t>
  </si>
  <si>
    <t>ROBERT</t>
  </si>
  <si>
    <t>1039-2903</t>
  </si>
  <si>
    <t>ALFLEN</t>
  </si>
  <si>
    <t>HEATH</t>
  </si>
  <si>
    <t>1039-24224</t>
  </si>
  <si>
    <t>ALLEN</t>
  </si>
  <si>
    <t>CORY</t>
  </si>
  <si>
    <t>5989-1693</t>
  </si>
  <si>
    <t>RANDY</t>
  </si>
  <si>
    <t>563-163</t>
  </si>
  <si>
    <t>ALLISON</t>
  </si>
  <si>
    <t>CYNTHIA</t>
  </si>
  <si>
    <t>3744-5604</t>
  </si>
  <si>
    <t>ALLISON JR</t>
  </si>
  <si>
    <t>RICHARD</t>
  </si>
  <si>
    <t>1121-6032</t>
  </si>
  <si>
    <t>ALLISON SR</t>
  </si>
  <si>
    <t>AMODEO</t>
  </si>
  <si>
    <t>ALAN</t>
  </si>
  <si>
    <t>NICK</t>
  </si>
  <si>
    <t>AMUNDSON</t>
  </si>
  <si>
    <t>THOMAS</t>
  </si>
  <si>
    <t>1039-2224</t>
  </si>
  <si>
    <t>ANDRUSIAK</t>
  </si>
  <si>
    <t>JOE</t>
  </si>
  <si>
    <t>1010-1249</t>
  </si>
  <si>
    <t>AREND</t>
  </si>
  <si>
    <t>DENNIS</t>
  </si>
  <si>
    <t>1010-1</t>
  </si>
  <si>
    <t>REBECCA</t>
  </si>
  <si>
    <t>3675-107180</t>
  </si>
  <si>
    <t>ASBURY</t>
  </si>
  <si>
    <t>BILLYJACK</t>
  </si>
  <si>
    <t>1039-29777</t>
  </si>
  <si>
    <t>ASBURY JR</t>
  </si>
  <si>
    <t>GREG</t>
  </si>
  <si>
    <t>1039-28455</t>
  </si>
  <si>
    <t>ASCENZI</t>
  </si>
  <si>
    <t>DAVID</t>
  </si>
  <si>
    <t>BALENTYNE</t>
  </si>
  <si>
    <t>RYAN</t>
  </si>
  <si>
    <t>8011-3627</t>
  </si>
  <si>
    <t>SAMANTHA</t>
  </si>
  <si>
    <t>11-133572</t>
  </si>
  <si>
    <t>BALLARD</t>
  </si>
  <si>
    <t>PAUL</t>
  </si>
  <si>
    <t>1039-2217</t>
  </si>
  <si>
    <t>BANTA</t>
  </si>
  <si>
    <t>TIM</t>
  </si>
  <si>
    <t>BARNHARDT</t>
  </si>
  <si>
    <t>DANA</t>
  </si>
  <si>
    <t xml:space="preserve">BARRILE </t>
  </si>
  <si>
    <t>494-589</t>
  </si>
  <si>
    <t>BATY</t>
  </si>
  <si>
    <t>JOSH</t>
  </si>
  <si>
    <t>8011-5804</t>
  </si>
  <si>
    <t>BEATTY</t>
  </si>
  <si>
    <t>BRYAN</t>
  </si>
  <si>
    <t>1034-330057</t>
  </si>
  <si>
    <t>BECKMAN</t>
  </si>
  <si>
    <t>MIKE</t>
  </si>
  <si>
    <t>1039-32573</t>
  </si>
  <si>
    <t>BELLUZZI</t>
  </si>
  <si>
    <t>JERRY</t>
  </si>
  <si>
    <t>500-257</t>
  </si>
  <si>
    <t>MICHAEL</t>
  </si>
  <si>
    <t>5730-28099</t>
  </si>
  <si>
    <t>PEGGY</t>
  </si>
  <si>
    <t>3164-2345</t>
  </si>
  <si>
    <t>BENNETT</t>
  </si>
  <si>
    <t>WARREN</t>
  </si>
  <si>
    <t>BENSON</t>
  </si>
  <si>
    <t>BRUCE</t>
  </si>
  <si>
    <t>BENTON</t>
  </si>
  <si>
    <t>SKIP</t>
  </si>
  <si>
    <t>1039-25742</t>
  </si>
  <si>
    <t>BERGEN</t>
  </si>
  <si>
    <t>BILL</t>
  </si>
  <si>
    <t>1039-500</t>
  </si>
  <si>
    <t>BERRY</t>
  </si>
  <si>
    <t>STEPHEN</t>
  </si>
  <si>
    <t>704-2953</t>
  </si>
  <si>
    <t>BEYER</t>
  </si>
  <si>
    <t>TOM</t>
  </si>
  <si>
    <t>522-20819</t>
  </si>
  <si>
    <t>BEISNER</t>
  </si>
  <si>
    <t>SHAWN</t>
  </si>
  <si>
    <t>5730-475</t>
  </si>
  <si>
    <t>BIGMEAT</t>
  </si>
  <si>
    <t>JIM</t>
  </si>
  <si>
    <t>1738-8542</t>
  </si>
  <si>
    <t>BILLET</t>
  </si>
  <si>
    <t>1047-22752</t>
  </si>
  <si>
    <t>BILLINGTON</t>
  </si>
  <si>
    <t>DAN</t>
  </si>
  <si>
    <t>1642-2303</t>
  </si>
  <si>
    <t>BLACKBURN</t>
  </si>
  <si>
    <t>WAYNE</t>
  </si>
  <si>
    <t>1039-5348</t>
  </si>
  <si>
    <t>BLAIR</t>
  </si>
  <si>
    <t>11-157013</t>
  </si>
  <si>
    <t>BLIGHT</t>
  </si>
  <si>
    <t>5989-299</t>
  </si>
  <si>
    <t>BLOW</t>
  </si>
  <si>
    <t>JOHN</t>
  </si>
  <si>
    <t>1034-303429</t>
  </si>
  <si>
    <t>RON</t>
  </si>
  <si>
    <t>1034-303340</t>
  </si>
  <si>
    <t>BLUEBAUGH</t>
  </si>
  <si>
    <t>KYLE</t>
  </si>
  <si>
    <t>1034-316306</t>
  </si>
  <si>
    <t>BOAZ</t>
  </si>
  <si>
    <t>CARLOS</t>
  </si>
  <si>
    <t>1039-24061</t>
  </si>
  <si>
    <t>BOGHOLTZ</t>
  </si>
  <si>
    <t>RICK</t>
  </si>
  <si>
    <t>BOHANNON</t>
  </si>
  <si>
    <t>DOUG</t>
  </si>
  <si>
    <t>BOLDEN</t>
  </si>
  <si>
    <t>ARTIS</t>
  </si>
  <si>
    <t>1039-25453</t>
  </si>
  <si>
    <t>BONACCI</t>
  </si>
  <si>
    <t>BONDY</t>
  </si>
  <si>
    <t>5986-5931</t>
  </si>
  <si>
    <t>BONE</t>
  </si>
  <si>
    <t>DAVE</t>
  </si>
  <si>
    <t>1010-4066</t>
  </si>
  <si>
    <t>BOWHALL</t>
  </si>
  <si>
    <t>GENE</t>
  </si>
  <si>
    <t>BOWLIN</t>
  </si>
  <si>
    <t>BOB</t>
  </si>
  <si>
    <t>1039-9953</t>
  </si>
  <si>
    <t>BOYER</t>
  </si>
  <si>
    <t>BRANDON</t>
  </si>
  <si>
    <t>BRADY</t>
  </si>
  <si>
    <t>CHRIS</t>
  </si>
  <si>
    <t>1039-11320</t>
  </si>
  <si>
    <t>TIFFANY</t>
  </si>
  <si>
    <t>3678-13438</t>
  </si>
  <si>
    <t>BRAKE</t>
  </si>
  <si>
    <t>CYRIL</t>
  </si>
  <si>
    <t>1039-29354</t>
  </si>
  <si>
    <t>1034-59862</t>
  </si>
  <si>
    <t>BRENNAN</t>
  </si>
  <si>
    <t>ERNIE</t>
  </si>
  <si>
    <t>9487-16032</t>
  </si>
  <si>
    <t>GEORGINNA</t>
  </si>
  <si>
    <t>9487-16033</t>
  </si>
  <si>
    <t>BRISTOL JR</t>
  </si>
  <si>
    <t>BRISTOL SR</t>
  </si>
  <si>
    <t>BROOKS</t>
  </si>
  <si>
    <t>TERRELL</t>
  </si>
  <si>
    <t>1039-26396</t>
  </si>
  <si>
    <t>BROTZ</t>
  </si>
  <si>
    <t>1121-18036</t>
  </si>
  <si>
    <t>BROWN</t>
  </si>
  <si>
    <t>AL</t>
  </si>
  <si>
    <t>1039-139</t>
  </si>
  <si>
    <t xml:space="preserve">ANDRE </t>
  </si>
  <si>
    <t>1039-17087</t>
  </si>
  <si>
    <t>2262-40728</t>
  </si>
  <si>
    <t>WILLIAM</t>
  </si>
  <si>
    <t>1039-14008</t>
  </si>
  <si>
    <t xml:space="preserve">WILLIE </t>
  </si>
  <si>
    <t>1039-61</t>
  </si>
  <si>
    <t>BROWN II</t>
  </si>
  <si>
    <t>JEFF</t>
  </si>
  <si>
    <t>1034-339012</t>
  </si>
  <si>
    <t>BROWNELL</t>
  </si>
  <si>
    <t>MEGAN</t>
  </si>
  <si>
    <t>BRIAN</t>
  </si>
  <si>
    <t>494-2844</t>
  </si>
  <si>
    <t>BRUNO</t>
  </si>
  <si>
    <t>1642-3526</t>
  </si>
  <si>
    <t>BRUSER</t>
  </si>
  <si>
    <t>522-11059</t>
  </si>
  <si>
    <t>BUFORD</t>
  </si>
  <si>
    <t>RAY</t>
  </si>
  <si>
    <t>1039-21032</t>
  </si>
  <si>
    <t>BULLOCK</t>
  </si>
  <si>
    <t>ANTON</t>
  </si>
  <si>
    <t>BURGER</t>
  </si>
  <si>
    <t>ROBBIE</t>
  </si>
  <si>
    <t>5989-437</t>
  </si>
  <si>
    <t>BUSCH</t>
  </si>
  <si>
    <t>1034-25776</t>
  </si>
  <si>
    <t>BUTLER</t>
  </si>
  <si>
    <t>DICK</t>
  </si>
  <si>
    <t>11-36186</t>
  </si>
  <si>
    <t>CABELLO</t>
  </si>
  <si>
    <t>1069-934</t>
  </si>
  <si>
    <t>CADIE</t>
  </si>
  <si>
    <t>ANDREW</t>
  </si>
  <si>
    <t>494-2124</t>
  </si>
  <si>
    <t>CARDINAL</t>
  </si>
  <si>
    <t>1039-7940</t>
  </si>
  <si>
    <t>CARPENTER JR</t>
  </si>
  <si>
    <t>1104-12108</t>
  </si>
  <si>
    <t>CARTER</t>
  </si>
  <si>
    <t>SHERRI</t>
  </si>
  <si>
    <t>3652-2753</t>
  </si>
  <si>
    <t>CATALDO</t>
  </si>
  <si>
    <t>FRANCIS</t>
  </si>
  <si>
    <t>1642-197</t>
  </si>
  <si>
    <t>CHALEKIAN</t>
  </si>
  <si>
    <t>8016-22604</t>
  </si>
  <si>
    <t>CHAMBERLAIN JR</t>
  </si>
  <si>
    <t>1034-110847</t>
  </si>
  <si>
    <t>CHANDLER</t>
  </si>
  <si>
    <t>DWANYE</t>
  </si>
  <si>
    <t>CHAPMAN</t>
  </si>
  <si>
    <t>DON</t>
  </si>
  <si>
    <t>1010-2765</t>
  </si>
  <si>
    <t>CLARK</t>
  </si>
  <si>
    <t>NANCY</t>
  </si>
  <si>
    <t>3678-309</t>
  </si>
  <si>
    <t>CLEMENT</t>
  </si>
  <si>
    <t>ERIE</t>
  </si>
  <si>
    <t>5996-479</t>
  </si>
  <si>
    <t>1010-1968</t>
  </si>
  <si>
    <t>COAN</t>
  </si>
  <si>
    <t>FRAN</t>
  </si>
  <si>
    <t>494-1</t>
  </si>
  <si>
    <t>CODY</t>
  </si>
  <si>
    <t>1034-90681</t>
  </si>
  <si>
    <t>ISAIAH</t>
  </si>
  <si>
    <t>COE</t>
  </si>
  <si>
    <t>COLLAR</t>
  </si>
  <si>
    <t>ERIK</t>
  </si>
  <si>
    <t>1034-175028</t>
  </si>
  <si>
    <t>COLLINS</t>
  </si>
  <si>
    <t>SHIRLEY</t>
  </si>
  <si>
    <t>3140-1428</t>
  </si>
  <si>
    <t>COLMONE</t>
  </si>
  <si>
    <t>500-3191</t>
  </si>
  <si>
    <t>COMPANION JR</t>
  </si>
  <si>
    <t>KEN</t>
  </si>
  <si>
    <t>CONFALONE</t>
  </si>
  <si>
    <t>CONNERS</t>
  </si>
  <si>
    <t>KENO</t>
  </si>
  <si>
    <t>1039-6001</t>
  </si>
  <si>
    <t>COOK</t>
  </si>
  <si>
    <t>1039-19717</t>
  </si>
  <si>
    <t>522-25076</t>
  </si>
  <si>
    <t>COOKE</t>
  </si>
  <si>
    <t>KEVIN</t>
  </si>
  <si>
    <t>1039-18995</t>
  </si>
  <si>
    <t>COON</t>
  </si>
  <si>
    <t>AARON</t>
  </si>
  <si>
    <t>1039-6518</t>
  </si>
  <si>
    <t>COONEY</t>
  </si>
  <si>
    <t>COURTNEY</t>
  </si>
  <si>
    <t>3678-13755</t>
  </si>
  <si>
    <t>COOPER</t>
  </si>
  <si>
    <t>1039-33547</t>
  </si>
  <si>
    <t>CLYDE</t>
  </si>
  <si>
    <t>1039-355</t>
  </si>
  <si>
    <t>FRED</t>
  </si>
  <si>
    <t>1039-1682</t>
  </si>
  <si>
    <t>1039-21293</t>
  </si>
  <si>
    <t>STEVE</t>
  </si>
  <si>
    <t>1039-4464</t>
  </si>
  <si>
    <t>COPELAND</t>
  </si>
  <si>
    <t>COTALDO</t>
  </si>
  <si>
    <t>FRANK</t>
  </si>
  <si>
    <t>COTE</t>
  </si>
  <si>
    <t>ERIC</t>
  </si>
  <si>
    <t>494-2729</t>
  </si>
  <si>
    <t>COX</t>
  </si>
  <si>
    <t>ALLAN</t>
  </si>
  <si>
    <t>1039-8556</t>
  </si>
  <si>
    <t>DONALD</t>
  </si>
  <si>
    <t>10-1199104</t>
  </si>
  <si>
    <t>COZART</t>
  </si>
  <si>
    <t>1039-2344</t>
  </si>
  <si>
    <t>CRADDUCK</t>
  </si>
  <si>
    <t>494-307</t>
  </si>
  <si>
    <t>CRAW</t>
  </si>
  <si>
    <t>DARRELL</t>
  </si>
  <si>
    <t>1039-2360</t>
  </si>
  <si>
    <t>CROSBY</t>
  </si>
  <si>
    <t>JUSTIN</t>
  </si>
  <si>
    <t>5989-1922</t>
  </si>
  <si>
    <t>CROSS</t>
  </si>
  <si>
    <t>KEITH</t>
  </si>
  <si>
    <t>5989-195</t>
  </si>
  <si>
    <t>NEIL</t>
  </si>
  <si>
    <t>1039-1265</t>
  </si>
  <si>
    <t>TERI</t>
  </si>
  <si>
    <t>3678-9599</t>
  </si>
  <si>
    <t>DANIELSON</t>
  </si>
  <si>
    <t>719-3261</t>
  </si>
  <si>
    <t>DANT</t>
  </si>
  <si>
    <t>5710-27</t>
  </si>
  <si>
    <t>1104-4817</t>
  </si>
  <si>
    <t>DAVIS</t>
  </si>
  <si>
    <t>494-1778</t>
  </si>
  <si>
    <t>DE GRAAF JR</t>
  </si>
  <si>
    <t>1047-3450</t>
  </si>
  <si>
    <t>DE KUBBER</t>
  </si>
  <si>
    <t>1047-3558</t>
  </si>
  <si>
    <t>DE LETT</t>
  </si>
  <si>
    <t>KAIT</t>
  </si>
  <si>
    <t>DEAN</t>
  </si>
  <si>
    <t>DURAND</t>
  </si>
  <si>
    <t>1039-26130</t>
  </si>
  <si>
    <t>DEFRANE</t>
  </si>
  <si>
    <t>GRANT</t>
  </si>
  <si>
    <t>5730-526</t>
  </si>
  <si>
    <t>DELBROCCO</t>
  </si>
  <si>
    <t>ZACH</t>
  </si>
  <si>
    <t>DELONEY</t>
  </si>
  <si>
    <t>1039-9133</t>
  </si>
  <si>
    <t>DEMOTT</t>
  </si>
  <si>
    <t>JON</t>
  </si>
  <si>
    <t>1039-18267</t>
  </si>
  <si>
    <t>1642-5523</t>
  </si>
  <si>
    <t>1095-1437</t>
  </si>
  <si>
    <t>DICKINSON</t>
  </si>
  <si>
    <t>DIGGS</t>
  </si>
  <si>
    <t>1039-28140</t>
  </si>
  <si>
    <t>DIVERT</t>
  </si>
  <si>
    <t>BRITTANNIE</t>
  </si>
  <si>
    <t>HUNTER</t>
  </si>
  <si>
    <t>DOMICOLO</t>
  </si>
  <si>
    <t>DOTY</t>
  </si>
  <si>
    <t>1039-2852</t>
  </si>
  <si>
    <t>494-226</t>
  </si>
  <si>
    <t>DRAKE</t>
  </si>
  <si>
    <t>LARRY</t>
  </si>
  <si>
    <t>1039-4447</t>
  </si>
  <si>
    <t>DUCEY</t>
  </si>
  <si>
    <t>8016-17472</t>
  </si>
  <si>
    <t>1436-97</t>
  </si>
  <si>
    <t>DYER</t>
  </si>
  <si>
    <t>KARL</t>
  </si>
  <si>
    <t>470-5512</t>
  </si>
  <si>
    <t>1039-14919</t>
  </si>
  <si>
    <t>500-17594</t>
  </si>
  <si>
    <t>EASTON</t>
  </si>
  <si>
    <t>ECKROTE</t>
  </si>
  <si>
    <t>SEAN</t>
  </si>
  <si>
    <t>1642-4710</t>
  </si>
  <si>
    <t>EDSON</t>
  </si>
  <si>
    <t>ANTWAN</t>
  </si>
  <si>
    <t>1010-3796</t>
  </si>
  <si>
    <t>EGAN</t>
  </si>
  <si>
    <t>1039-257</t>
  </si>
  <si>
    <t>EGGLESTON</t>
  </si>
  <si>
    <t>EHLERS</t>
  </si>
  <si>
    <t>ROGER</t>
  </si>
  <si>
    <t>531-428</t>
  </si>
  <si>
    <t>ELLIS</t>
  </si>
  <si>
    <t>1010-3272</t>
  </si>
  <si>
    <t>ELLSWORTH</t>
  </si>
  <si>
    <t>EMBERSON</t>
  </si>
  <si>
    <t>494-103</t>
  </si>
  <si>
    <t>EVANS</t>
  </si>
  <si>
    <t>FAGGIANO JR</t>
  </si>
  <si>
    <t>BEN</t>
  </si>
  <si>
    <t>FARANDA</t>
  </si>
  <si>
    <t>MARYANNE</t>
  </si>
  <si>
    <t>1642-5094</t>
  </si>
  <si>
    <t>FINDER</t>
  </si>
  <si>
    <t>AMANDA</t>
  </si>
  <si>
    <t>10-1859430</t>
  </si>
  <si>
    <t>FINERAN</t>
  </si>
  <si>
    <t>FINNERTY</t>
  </si>
  <si>
    <t>SCOTT</t>
  </si>
  <si>
    <t>1674-187</t>
  </si>
  <si>
    <t>FISACKERLY</t>
  </si>
  <si>
    <t>1039-18114</t>
  </si>
  <si>
    <t>5989-798</t>
  </si>
  <si>
    <t>SUSAN</t>
  </si>
  <si>
    <t>3678-9334</t>
  </si>
  <si>
    <t>FISHER</t>
  </si>
  <si>
    <t>5989-5064</t>
  </si>
  <si>
    <t>FOLEY</t>
  </si>
  <si>
    <t>1081-252</t>
  </si>
  <si>
    <t>FORTNEY</t>
  </si>
  <si>
    <t>SAM</t>
  </si>
  <si>
    <t>1039-4361</t>
  </si>
  <si>
    <t>FOSTER</t>
  </si>
  <si>
    <t>MERLE</t>
  </si>
  <si>
    <t>FOWLER</t>
  </si>
  <si>
    <t>DONIELLE</t>
  </si>
  <si>
    <t>3678-31063</t>
  </si>
  <si>
    <t>FOWLKES</t>
  </si>
  <si>
    <t>BOBBY</t>
  </si>
  <si>
    <t>5989-250</t>
  </si>
  <si>
    <t>FOX</t>
  </si>
  <si>
    <t>522-25721</t>
  </si>
  <si>
    <t>FRANKLIN</t>
  </si>
  <si>
    <t>JAMIE</t>
  </si>
  <si>
    <t>3678-30464</t>
  </si>
  <si>
    <t>TRACEY</t>
  </si>
  <si>
    <t>1039-1755</t>
  </si>
  <si>
    <t>FULLERTON</t>
  </si>
  <si>
    <t>5997-973</t>
  </si>
  <si>
    <t>GABLE</t>
  </si>
  <si>
    <t>MITCHELL</t>
  </si>
  <si>
    <t>GALLETTA</t>
  </si>
  <si>
    <t>GARDNER</t>
  </si>
  <si>
    <t>DJ</t>
  </si>
  <si>
    <t>GARZA</t>
  </si>
  <si>
    <t>ED</t>
  </si>
  <si>
    <t>1034-109091</t>
  </si>
  <si>
    <t>GAULIN</t>
  </si>
  <si>
    <t>GAY</t>
  </si>
  <si>
    <t>TYA</t>
  </si>
  <si>
    <t>3678-28895</t>
  </si>
  <si>
    <t>GEURINK</t>
  </si>
  <si>
    <t>TYLER</t>
  </si>
  <si>
    <t>719-8567</t>
  </si>
  <si>
    <t>GIBBS</t>
  </si>
  <si>
    <t>MALCOLM</t>
  </si>
  <si>
    <t>1039-18004</t>
  </si>
  <si>
    <t>GIBSON</t>
  </si>
  <si>
    <t>MILTON</t>
  </si>
  <si>
    <t>5989-8903</t>
  </si>
  <si>
    <t>WALTER</t>
  </si>
  <si>
    <t>1039-15855</t>
  </si>
  <si>
    <t>GIESLER</t>
  </si>
  <si>
    <t>704-2185</t>
  </si>
  <si>
    <t>GILBERT</t>
  </si>
  <si>
    <t>GAVIN</t>
  </si>
  <si>
    <t>GILBERTSON III</t>
  </si>
  <si>
    <t>GITTO</t>
  </si>
  <si>
    <t>GOIKE</t>
  </si>
  <si>
    <t>GOLDNER</t>
  </si>
  <si>
    <t>GOODALE</t>
  </si>
  <si>
    <t>HAROLD</t>
  </si>
  <si>
    <t>GOODRICH</t>
  </si>
  <si>
    <t>1095-1356</t>
  </si>
  <si>
    <t>GORDON</t>
  </si>
  <si>
    <t>GOULD</t>
  </si>
  <si>
    <t>1039-2358</t>
  </si>
  <si>
    <t>GRABER</t>
  </si>
  <si>
    <t>GREEN</t>
  </si>
  <si>
    <t>HERB</t>
  </si>
  <si>
    <t>1039-7333</t>
  </si>
  <si>
    <t>8568-394892</t>
  </si>
  <si>
    <t>REGINALD</t>
  </si>
  <si>
    <t>1010-15952</t>
  </si>
  <si>
    <t>GRIFFIN</t>
  </si>
  <si>
    <t>1010-2083</t>
  </si>
  <si>
    <t>GRIGGS</t>
  </si>
  <si>
    <t>DAMONDE</t>
  </si>
  <si>
    <t>8733-46679</t>
  </si>
  <si>
    <t>GRONDIN</t>
  </si>
  <si>
    <t>5989-2503</t>
  </si>
  <si>
    <t>1039-570</t>
  </si>
  <si>
    <t>5989-3286</t>
  </si>
  <si>
    <t>GROSINSKY</t>
  </si>
  <si>
    <t>MARC</t>
  </si>
  <si>
    <t>1039-16689</t>
  </si>
  <si>
    <t>GRUNDIER</t>
  </si>
  <si>
    <t>GUNNELS</t>
  </si>
  <si>
    <t>1039-19629</t>
  </si>
  <si>
    <t>GUSTSFSON</t>
  </si>
  <si>
    <t>5989-6022</t>
  </si>
  <si>
    <t>HAGEMEIER</t>
  </si>
  <si>
    <t>JEREMY</t>
  </si>
  <si>
    <t>494-2310</t>
  </si>
  <si>
    <t>HALL</t>
  </si>
  <si>
    <t>CHARLES</t>
  </si>
  <si>
    <t>1039-1888</t>
  </si>
  <si>
    <t>HALLER</t>
  </si>
  <si>
    <t>1039-20831</t>
  </si>
  <si>
    <t>HANKINS</t>
  </si>
  <si>
    <t>8011-4303</t>
  </si>
  <si>
    <t>HANKS</t>
  </si>
  <si>
    <t>1674-176</t>
  </si>
  <si>
    <t>HANSON</t>
  </si>
  <si>
    <t>JACOB</t>
  </si>
  <si>
    <t>8011-4876</t>
  </si>
  <si>
    <t>563-246</t>
  </si>
  <si>
    <t>HARGER</t>
  </si>
  <si>
    <t>TONY</t>
  </si>
  <si>
    <t>5989-5307</t>
  </si>
  <si>
    <t>HARMON</t>
  </si>
  <si>
    <t>1039-2413</t>
  </si>
  <si>
    <t>HARRIS</t>
  </si>
  <si>
    <t>MURVIN</t>
  </si>
  <si>
    <t>1121-1461</t>
  </si>
  <si>
    <t>HARTEN</t>
  </si>
  <si>
    <t>CHARLIE</t>
  </si>
  <si>
    <t>HAWKINS</t>
  </si>
  <si>
    <t>HEBDON</t>
  </si>
  <si>
    <t>704-476</t>
  </si>
  <si>
    <t>JAYSON</t>
  </si>
  <si>
    <t>704-477</t>
  </si>
  <si>
    <t>HELLER</t>
  </si>
  <si>
    <t>9543-40468</t>
  </si>
  <si>
    <t>HENSLER</t>
  </si>
  <si>
    <t>HESS</t>
  </si>
  <si>
    <t>8011-4695</t>
  </si>
  <si>
    <t>1039-1147</t>
  </si>
  <si>
    <t>HEWITT</t>
  </si>
  <si>
    <t>1039-5822</t>
  </si>
  <si>
    <t>HICKENBOTTOM</t>
  </si>
  <si>
    <t>1010-18</t>
  </si>
  <si>
    <t>HICKS</t>
  </si>
  <si>
    <t>JASON</t>
  </si>
  <si>
    <t>1039-14004</t>
  </si>
  <si>
    <t>HINDERER</t>
  </si>
  <si>
    <t>1039-433</t>
  </si>
  <si>
    <t>HINMAN</t>
  </si>
  <si>
    <t>MARK</t>
  </si>
  <si>
    <t>1039-1613</t>
  </si>
  <si>
    <t>HISEY</t>
  </si>
  <si>
    <t>PARKS</t>
  </si>
  <si>
    <t>486-83656</t>
  </si>
  <si>
    <t>HOBBS</t>
  </si>
  <si>
    <t>8335-1248</t>
  </si>
  <si>
    <t>HOEFER</t>
  </si>
  <si>
    <t>HOFFMEYER</t>
  </si>
  <si>
    <t>CLIFF</t>
  </si>
  <si>
    <t>1039-14717</t>
  </si>
  <si>
    <t>HOOPS</t>
  </si>
  <si>
    <t>1039-5646</t>
  </si>
  <si>
    <t>HOOVER</t>
  </si>
  <si>
    <t>039-39228</t>
  </si>
  <si>
    <t>HOPKINS</t>
  </si>
  <si>
    <t>DEREK</t>
  </si>
  <si>
    <t>HOUCK</t>
  </si>
  <si>
    <t>HOWARD</t>
  </si>
  <si>
    <t>KURT</t>
  </si>
  <si>
    <t>1010-1313</t>
  </si>
  <si>
    <t>HOWE</t>
  </si>
  <si>
    <t>1034-330467</t>
  </si>
  <si>
    <t>HUEY</t>
  </si>
  <si>
    <t>522-20372</t>
  </si>
  <si>
    <t>HUIZINGA</t>
  </si>
  <si>
    <t>1047-20522</t>
  </si>
  <si>
    <t>HULSETHER</t>
  </si>
  <si>
    <t>1039-1249</t>
  </si>
  <si>
    <t>5989-457</t>
  </si>
  <si>
    <t>HUNT</t>
  </si>
  <si>
    <t>INMAN</t>
  </si>
  <si>
    <t>1039-27198</t>
  </si>
  <si>
    <t>IRONS</t>
  </si>
  <si>
    <t>TRACY</t>
  </si>
  <si>
    <t>JAEGER</t>
  </si>
  <si>
    <t>9417-513</t>
  </si>
  <si>
    <t>1010-1730</t>
  </si>
  <si>
    <t>JAMISON</t>
  </si>
  <si>
    <t>486-41955</t>
  </si>
  <si>
    <t>JANIK</t>
  </si>
  <si>
    <t>GARY</t>
  </si>
  <si>
    <t>9543-40115</t>
  </si>
  <si>
    <t>JENKINS</t>
  </si>
  <si>
    <t>522-2752</t>
  </si>
  <si>
    <t>JOHANNING</t>
  </si>
  <si>
    <t>KEN (KIX)</t>
  </si>
  <si>
    <t>5731-185</t>
  </si>
  <si>
    <t>8335-963</t>
  </si>
  <si>
    <t>JOHNSON</t>
  </si>
  <si>
    <t>ALEX</t>
  </si>
  <si>
    <t>6933-4844</t>
  </si>
  <si>
    <t>1039-127</t>
  </si>
  <si>
    <t>KASEY</t>
  </si>
  <si>
    <t>5730-6562</t>
  </si>
  <si>
    <t>MARSHALL (ADAM)</t>
  </si>
  <si>
    <t>1039-28912</t>
  </si>
  <si>
    <t>5730-16959</t>
  </si>
  <si>
    <t>PHIL</t>
  </si>
  <si>
    <t>494-43</t>
  </si>
  <si>
    <t>JONES</t>
  </si>
  <si>
    <t>AUSTIN</t>
  </si>
  <si>
    <t>BARNABY</t>
  </si>
  <si>
    <t>1039-15330</t>
  </si>
  <si>
    <t>JORDAN</t>
  </si>
  <si>
    <t>GABE</t>
  </si>
  <si>
    <t>522-23813</t>
  </si>
  <si>
    <t>704-576</t>
  </si>
  <si>
    <t>KALANQUIN</t>
  </si>
  <si>
    <t>RORY</t>
  </si>
  <si>
    <t>1039-17012</t>
  </si>
  <si>
    <t>KANDLER</t>
  </si>
  <si>
    <t>KAWA</t>
  </si>
  <si>
    <t>1642-5950</t>
  </si>
  <si>
    <t>DANIEL</t>
  </si>
  <si>
    <t>385-27</t>
  </si>
  <si>
    <t>1342-5951</t>
  </si>
  <si>
    <t>KELLY</t>
  </si>
  <si>
    <t>ANTHONY</t>
  </si>
  <si>
    <t>1039-1577</t>
  </si>
  <si>
    <t>KERFIEN</t>
  </si>
  <si>
    <t>KERR</t>
  </si>
  <si>
    <t>KRISTY</t>
  </si>
  <si>
    <t>5979-1805</t>
  </si>
  <si>
    <t>KIHN</t>
  </si>
  <si>
    <t>BLAISS</t>
  </si>
  <si>
    <t>KIPP</t>
  </si>
  <si>
    <t>KIRBY</t>
  </si>
  <si>
    <t>1039-264</t>
  </si>
  <si>
    <t>NEVELLE</t>
  </si>
  <si>
    <t>1104-293</t>
  </si>
  <si>
    <t>KNAKE</t>
  </si>
  <si>
    <t>ANDY</t>
  </si>
  <si>
    <t>1039-13189</t>
  </si>
  <si>
    <t>KOESKE</t>
  </si>
  <si>
    <t>1039-2090</t>
  </si>
  <si>
    <t>KOLBERG</t>
  </si>
  <si>
    <t>494-1716</t>
  </si>
  <si>
    <t>KOWITZ</t>
  </si>
  <si>
    <t>EUGENE</t>
  </si>
  <si>
    <t>500-27844</t>
  </si>
  <si>
    <t>KRANICK</t>
  </si>
  <si>
    <t>1010-3574</t>
  </si>
  <si>
    <t>KRAWIEC</t>
  </si>
  <si>
    <t>1039-7570</t>
  </si>
  <si>
    <t>KUPELIAN</t>
  </si>
  <si>
    <t>LA FAVE</t>
  </si>
  <si>
    <t>LA POINTE</t>
  </si>
  <si>
    <t>1642-69</t>
  </si>
  <si>
    <t>LAAJALA</t>
  </si>
  <si>
    <t>1039-2869</t>
  </si>
  <si>
    <t>LAMBERT</t>
  </si>
  <si>
    <t>MERGAN</t>
  </si>
  <si>
    <t>LANNING</t>
  </si>
  <si>
    <t>1039-8298</t>
  </si>
  <si>
    <t>LARSON</t>
  </si>
  <si>
    <t>500-1691</t>
  </si>
  <si>
    <t>LAVERY</t>
  </si>
  <si>
    <t>LAW</t>
  </si>
  <si>
    <t>563-108</t>
  </si>
  <si>
    <t>LAWLER</t>
  </si>
  <si>
    <t>BARRY</t>
  </si>
  <si>
    <t>531-4327</t>
  </si>
  <si>
    <t>LAYTON</t>
  </si>
  <si>
    <t>516-1222</t>
  </si>
  <si>
    <t>10-732641</t>
  </si>
  <si>
    <t>LEONHARDT</t>
  </si>
  <si>
    <t>522-23410</t>
  </si>
  <si>
    <t>LEPINE</t>
  </si>
  <si>
    <t>1642-3807</t>
  </si>
  <si>
    <t>LETURGEZ</t>
  </si>
  <si>
    <t>1642-4348</t>
  </si>
  <si>
    <t>LLOYD</t>
  </si>
  <si>
    <t>1039-1516</t>
  </si>
  <si>
    <t>LOKKEN</t>
  </si>
  <si>
    <t>BRAD</t>
  </si>
  <si>
    <t>1039-716</t>
  </si>
  <si>
    <t>LONCAREVIC</t>
  </si>
  <si>
    <t>1039-162</t>
  </si>
  <si>
    <t>LONG</t>
  </si>
  <si>
    <t>8011-3440</t>
  </si>
  <si>
    <t>LOOMIS</t>
  </si>
  <si>
    <t>1640-2131</t>
  </si>
  <si>
    <t>LOVELY</t>
  </si>
  <si>
    <t>LUDWICK</t>
  </si>
  <si>
    <t>1010-2531</t>
  </si>
  <si>
    <t>LUKA</t>
  </si>
  <si>
    <t>8568-366066</t>
  </si>
  <si>
    <t>MACIEJEWSKI</t>
  </si>
  <si>
    <t>RHONDA</t>
  </si>
  <si>
    <t>3164-613</t>
  </si>
  <si>
    <t xml:space="preserve">STEVE </t>
  </si>
  <si>
    <t>494-733</t>
  </si>
  <si>
    <t>MAHANEY</t>
  </si>
  <si>
    <t>MALONE</t>
  </si>
  <si>
    <t>MARRIOTT</t>
  </si>
  <si>
    <t>1039-34</t>
  </si>
  <si>
    <t>MARS</t>
  </si>
  <si>
    <t>ANDREAS</t>
  </si>
  <si>
    <t>MARSHALL</t>
  </si>
  <si>
    <t>1034-226279</t>
  </si>
  <si>
    <t>TERESA</t>
  </si>
  <si>
    <t>3744-8704</t>
  </si>
  <si>
    <t>MARTIN</t>
  </si>
  <si>
    <t>500-20650</t>
  </si>
  <si>
    <t>MARY</t>
  </si>
  <si>
    <t>3652-917</t>
  </si>
  <si>
    <t>MASSEY</t>
  </si>
  <si>
    <t>1039-15439</t>
  </si>
  <si>
    <t>MATHESON</t>
  </si>
  <si>
    <t>MICHELE</t>
  </si>
  <si>
    <t>3678-300467</t>
  </si>
  <si>
    <t>MATUSHEK</t>
  </si>
  <si>
    <t>522-20413</t>
  </si>
  <si>
    <t>MAYHEW</t>
  </si>
  <si>
    <t>MC CARTHY</t>
  </si>
  <si>
    <t>MC CLENDON</t>
  </si>
  <si>
    <t>JOHNNY</t>
  </si>
  <si>
    <t>1039-16520</t>
  </si>
  <si>
    <t>MC CORMICK</t>
  </si>
  <si>
    <t>1039-12627</t>
  </si>
  <si>
    <t>MC COTTER</t>
  </si>
  <si>
    <t>1642-549</t>
  </si>
  <si>
    <t>1642-3527</t>
  </si>
  <si>
    <t>MC DANIEL</t>
  </si>
  <si>
    <t>BONNIE</t>
  </si>
  <si>
    <t>3678-32026</t>
  </si>
  <si>
    <t>MC GAUGHY</t>
  </si>
  <si>
    <t>JOEL</t>
  </si>
  <si>
    <t>1039-528</t>
  </si>
  <si>
    <t>MC GEE</t>
  </si>
  <si>
    <t>ACE</t>
  </si>
  <si>
    <t>1039-11085</t>
  </si>
  <si>
    <t>MC GIVERN</t>
  </si>
  <si>
    <t>1039-1372</t>
  </si>
  <si>
    <t>KATE</t>
  </si>
  <si>
    <t>3678-5575</t>
  </si>
  <si>
    <t>MC GRATH</t>
  </si>
  <si>
    <t>MELISSA</t>
  </si>
  <si>
    <t>3678-6675</t>
  </si>
  <si>
    <t>MC TAGGART</t>
  </si>
  <si>
    <t>JACK</t>
  </si>
  <si>
    <t>1039-3791</t>
  </si>
  <si>
    <t>MC VEY</t>
  </si>
  <si>
    <t>METKE</t>
  </si>
  <si>
    <t>522-23434</t>
  </si>
  <si>
    <t>MICHAILIAN</t>
  </si>
  <si>
    <t>ABE</t>
  </si>
  <si>
    <t>1039-20397</t>
  </si>
  <si>
    <t>MICKLEY</t>
  </si>
  <si>
    <t>10-393997</t>
  </si>
  <si>
    <t>MILESKI</t>
  </si>
  <si>
    <t>KIM</t>
  </si>
  <si>
    <t>3675-187297</t>
  </si>
  <si>
    <t>1070-7480</t>
  </si>
  <si>
    <t>MILLER</t>
  </si>
  <si>
    <t>COREY</t>
  </si>
  <si>
    <t>1039-14407</t>
  </si>
  <si>
    <t>8011-4427</t>
  </si>
  <si>
    <t>MILLINGTON</t>
  </si>
  <si>
    <t>630..</t>
  </si>
  <si>
    <t>MIRONOV</t>
  </si>
  <si>
    <t>522-19879</t>
  </si>
  <si>
    <t>MISHLER</t>
  </si>
  <si>
    <t>MICK</t>
  </si>
  <si>
    <t>494-65</t>
  </si>
  <si>
    <t>MONETTE</t>
  </si>
  <si>
    <t>MOORE</t>
  </si>
  <si>
    <t>DARYL</t>
  </si>
  <si>
    <t>1121-13550</t>
  </si>
  <si>
    <t>MORGAN JR</t>
  </si>
  <si>
    <t>MORGAN SR</t>
  </si>
  <si>
    <t>MORRIS</t>
  </si>
  <si>
    <t>CHUCK</t>
  </si>
  <si>
    <t>1034-286585</t>
  </si>
  <si>
    <t>JARRETT</t>
  </si>
  <si>
    <t>JEFFERY</t>
  </si>
  <si>
    <t>MOSBEY</t>
  </si>
  <si>
    <t>1039-9908</t>
  </si>
  <si>
    <t>MOUGHLER</t>
  </si>
  <si>
    <t>1039-2756</t>
  </si>
  <si>
    <t>MUMMA</t>
  </si>
  <si>
    <t>704-505</t>
  </si>
  <si>
    <t>MURRY</t>
  </si>
  <si>
    <t>1039-20855</t>
  </si>
  <si>
    <t>MYERS</t>
  </si>
  <si>
    <t>494-271</t>
  </si>
  <si>
    <t>NARROWS</t>
  </si>
  <si>
    <t>NASCI</t>
  </si>
  <si>
    <t>NICE</t>
  </si>
  <si>
    <t>NICHOLL</t>
  </si>
  <si>
    <t>522-12242</t>
  </si>
  <si>
    <t>NICHOLSON</t>
  </si>
  <si>
    <t>SHAUN</t>
  </si>
  <si>
    <t>NORRINGTON</t>
  </si>
  <si>
    <t>DALE</t>
  </si>
  <si>
    <t>1039-3504</t>
  </si>
  <si>
    <t>NOVICK</t>
  </si>
  <si>
    <t>1034-317749</t>
  </si>
  <si>
    <t>NOYES</t>
  </si>
  <si>
    <t>NUNN</t>
  </si>
  <si>
    <t>1039-4941</t>
  </si>
  <si>
    <t>OAKES</t>
  </si>
  <si>
    <t>O'DONNELL</t>
  </si>
  <si>
    <t>ODUM</t>
  </si>
  <si>
    <t>DONNIE</t>
  </si>
  <si>
    <t>OLAH JR</t>
  </si>
  <si>
    <t>1039-9494</t>
  </si>
  <si>
    <t>OLSON</t>
  </si>
  <si>
    <t>1039-1373</t>
  </si>
  <si>
    <t>ORZECHOWSKI</t>
  </si>
  <si>
    <t>OZGOWICZ</t>
  </si>
  <si>
    <t>494-1589</t>
  </si>
  <si>
    <t>PALLADINO</t>
  </si>
  <si>
    <t>PALMATEER</t>
  </si>
  <si>
    <t>BRADON</t>
  </si>
  <si>
    <t>PANEK</t>
  </si>
  <si>
    <t>PARSONS</t>
  </si>
  <si>
    <t>PARUOLO</t>
  </si>
  <si>
    <t>SARAH</t>
  </si>
  <si>
    <t>PASSMORE</t>
  </si>
  <si>
    <t>1039-7008</t>
  </si>
  <si>
    <t>PATRICK</t>
  </si>
  <si>
    <t>PATTY</t>
  </si>
  <si>
    <t>3215-80</t>
  </si>
  <si>
    <t>PATTERSON</t>
  </si>
  <si>
    <t>1121-2796</t>
  </si>
  <si>
    <t>PAYER</t>
  </si>
  <si>
    <t>LIZ</t>
  </si>
  <si>
    <t>PAYNE</t>
  </si>
  <si>
    <t>1039-2734</t>
  </si>
  <si>
    <t>1010-1635</t>
  </si>
  <si>
    <t>1039-198</t>
  </si>
  <si>
    <t>PECKENSCHNEIDER</t>
  </si>
  <si>
    <t>3359-468</t>
  </si>
  <si>
    <t>719-31</t>
  </si>
  <si>
    <t>PELLETIER</t>
  </si>
  <si>
    <t>1642-1751</t>
  </si>
  <si>
    <t>PFIITZE</t>
  </si>
  <si>
    <t>PHILLIPS</t>
  </si>
  <si>
    <t>PIERCE</t>
  </si>
  <si>
    <t>TED</t>
  </si>
  <si>
    <t>1039-12099</t>
  </si>
  <si>
    <t>POETKER</t>
  </si>
  <si>
    <t>MATT</t>
  </si>
  <si>
    <t>5689-3315</t>
  </si>
  <si>
    <t>POND</t>
  </si>
  <si>
    <t>1642-6105</t>
  </si>
  <si>
    <t>PRATT</t>
  </si>
  <si>
    <t>1687-9665</t>
  </si>
  <si>
    <t>PRESTOPIC</t>
  </si>
  <si>
    <t>522-17682</t>
  </si>
  <si>
    <t>PROTSKE</t>
  </si>
  <si>
    <t>RACE</t>
  </si>
  <si>
    <t>SHERADIN</t>
  </si>
  <si>
    <t>1642-27</t>
  </si>
  <si>
    <t>RADANT</t>
  </si>
  <si>
    <t>ROD</t>
  </si>
  <si>
    <t>RAMSEY</t>
  </si>
  <si>
    <t>NICHOLAS</t>
  </si>
  <si>
    <t>RANSEY</t>
  </si>
  <si>
    <t>500-17469</t>
  </si>
  <si>
    <t>REAGAN</t>
  </si>
  <si>
    <t>1039-20222</t>
  </si>
  <si>
    <t>REAM</t>
  </si>
  <si>
    <t>MEL</t>
  </si>
  <si>
    <t>1039-2740</t>
  </si>
  <si>
    <t>REBHORN</t>
  </si>
  <si>
    <t>VAL</t>
  </si>
  <si>
    <t>567-1046</t>
  </si>
  <si>
    <t>REINES</t>
  </si>
  <si>
    <t>5730-574</t>
  </si>
  <si>
    <t>494-741</t>
  </si>
  <si>
    <t>REYNOLDS</t>
  </si>
  <si>
    <t>JESSICA</t>
  </si>
  <si>
    <t>3678-28957</t>
  </si>
  <si>
    <t xml:space="preserve">RICHARDS </t>
  </si>
  <si>
    <t>1010-1755</t>
  </si>
  <si>
    <t>RICHARDSON III</t>
  </si>
  <si>
    <t>1039-533</t>
  </si>
  <si>
    <t>RICKER</t>
  </si>
  <si>
    <t>5730-575</t>
  </si>
  <si>
    <t>494-77</t>
  </si>
  <si>
    <t>RICKETTS</t>
  </si>
  <si>
    <t>1010-191</t>
  </si>
  <si>
    <t>RISER</t>
  </si>
  <si>
    <t>RISNER</t>
  </si>
  <si>
    <t>1010-2617</t>
  </si>
  <si>
    <t>ROBBINS</t>
  </si>
  <si>
    <t>1039-5666</t>
  </si>
  <si>
    <t>ROBERTSON</t>
  </si>
  <si>
    <t>ROBIN</t>
  </si>
  <si>
    <t>8825-56963</t>
  </si>
  <si>
    <t>ROBINSON</t>
  </si>
  <si>
    <t>704-1315</t>
  </si>
  <si>
    <t>RODGERS</t>
  </si>
  <si>
    <t>SIMONE</t>
  </si>
  <si>
    <t>RODRIGUEZ</t>
  </si>
  <si>
    <t>AJ</t>
  </si>
  <si>
    <t>1913-3033</t>
  </si>
  <si>
    <t>ARMAMDO</t>
  </si>
  <si>
    <t>1039-205</t>
  </si>
  <si>
    <t>1039-12163</t>
  </si>
  <si>
    <t>ROEDER</t>
  </si>
  <si>
    <t>ROLL JR</t>
  </si>
  <si>
    <t>ROMANO</t>
  </si>
  <si>
    <t>ROMANOWSKI</t>
  </si>
  <si>
    <t>1039-10468</t>
  </si>
  <si>
    <t>RONDOT</t>
  </si>
  <si>
    <t>1121-18608</t>
  </si>
  <si>
    <t>ROOF</t>
  </si>
  <si>
    <t>1039-3835</t>
  </si>
  <si>
    <t>ROOT</t>
  </si>
  <si>
    <t>1039-1250</t>
  </si>
  <si>
    <t>ROSCHER</t>
  </si>
  <si>
    <t>8016-14553</t>
  </si>
  <si>
    <t>ROSE</t>
  </si>
  <si>
    <t>IAN</t>
  </si>
  <si>
    <t>RUBIN</t>
  </si>
  <si>
    <t>1039-245</t>
  </si>
  <si>
    <t>RUSHIN</t>
  </si>
  <si>
    <t>BRENT</t>
  </si>
  <si>
    <t>989-4784</t>
  </si>
  <si>
    <t>RUSSELL</t>
  </si>
  <si>
    <t>494-1031</t>
  </si>
  <si>
    <t>SAFRANEK</t>
  </si>
  <si>
    <t>8011-4434</t>
  </si>
  <si>
    <t>SALVADOR</t>
  </si>
  <si>
    <t>MATTHEW</t>
  </si>
  <si>
    <t>SAMPSON</t>
  </si>
  <si>
    <t>PAT</t>
  </si>
  <si>
    <t>613-26584</t>
  </si>
  <si>
    <t>SANCRANT</t>
  </si>
  <si>
    <t>LEVI</t>
  </si>
  <si>
    <t>SANDERS</t>
  </si>
  <si>
    <t>1039-6179</t>
  </si>
  <si>
    <t>SATKOWIAK</t>
  </si>
  <si>
    <t>1039-1786</t>
  </si>
  <si>
    <t>SCARDAMAGLIA</t>
  </si>
  <si>
    <t>SCHEERER</t>
  </si>
  <si>
    <t>SCHNEIDER</t>
  </si>
  <si>
    <t>1010-4581</t>
  </si>
  <si>
    <t>8778-34048</t>
  </si>
  <si>
    <t>SEAVEY</t>
  </si>
  <si>
    <t>5989-5109</t>
  </si>
  <si>
    <t>SEELEY</t>
  </si>
  <si>
    <t>SENG</t>
  </si>
  <si>
    <t xml:space="preserve">RENEE </t>
  </si>
  <si>
    <t>SHEREDA</t>
  </si>
  <si>
    <t>1034-293239</t>
  </si>
  <si>
    <t>SIAS</t>
  </si>
  <si>
    <t>STEF</t>
  </si>
  <si>
    <t>SICKLES JR</t>
  </si>
  <si>
    <t>SIETSEMA</t>
  </si>
  <si>
    <t>494-203</t>
  </si>
  <si>
    <t>SIMON</t>
  </si>
  <si>
    <t>LORITA</t>
  </si>
  <si>
    <t>3678-488</t>
  </si>
  <si>
    <t>SIMONSON</t>
  </si>
  <si>
    <t>SKEELS</t>
  </si>
  <si>
    <t>MONTE</t>
  </si>
  <si>
    <t>1511-82</t>
  </si>
  <si>
    <t>SKIFFINGTON JR</t>
  </si>
  <si>
    <t>BJ</t>
  </si>
  <si>
    <t>SLONIKER</t>
  </si>
  <si>
    <t>5730-6619</t>
  </si>
  <si>
    <t>SMIESKO</t>
  </si>
  <si>
    <t>8011-3763</t>
  </si>
  <si>
    <t>SMITH</t>
  </si>
  <si>
    <t>CHAR</t>
  </si>
  <si>
    <t>3678-3476</t>
  </si>
  <si>
    <t>1039-25700</t>
  </si>
  <si>
    <t>CONNIE</t>
  </si>
  <si>
    <t>3164-238</t>
  </si>
  <si>
    <t>1039-26086</t>
  </si>
  <si>
    <t>1047-11799</t>
  </si>
  <si>
    <t>1039--16057</t>
  </si>
  <si>
    <t>GERALD</t>
  </si>
  <si>
    <t>1039-19191</t>
  </si>
  <si>
    <t>JC</t>
  </si>
  <si>
    <t>1039-2617</t>
  </si>
  <si>
    <t>LOU</t>
  </si>
  <si>
    <t>531-8693</t>
  </si>
  <si>
    <t>5993-322</t>
  </si>
  <si>
    <t>1010-11442</t>
  </si>
  <si>
    <t>TRES</t>
  </si>
  <si>
    <t>1062-3185</t>
  </si>
  <si>
    <t>494-4</t>
  </si>
  <si>
    <t>SMITH III</t>
  </si>
  <si>
    <t>1041-5111</t>
  </si>
  <si>
    <t>SMITH JR</t>
  </si>
  <si>
    <t>SMITHERS</t>
  </si>
  <si>
    <t>DAJUAN</t>
  </si>
  <si>
    <t>1039-29174</t>
  </si>
  <si>
    <t>SNYDER</t>
  </si>
  <si>
    <t>5989-10392</t>
  </si>
  <si>
    <t>SOBCZAK</t>
  </si>
  <si>
    <t>1039-17671</t>
  </si>
  <si>
    <t>SOPER</t>
  </si>
  <si>
    <t>1039-12430</t>
  </si>
  <si>
    <t>SORSEN</t>
  </si>
  <si>
    <t>JODY</t>
  </si>
  <si>
    <t>1211-16270</t>
  </si>
  <si>
    <t>SOULE</t>
  </si>
  <si>
    <t>1095-1623</t>
  </si>
  <si>
    <t>1039-30209</t>
  </si>
  <si>
    <t>STAMM</t>
  </si>
  <si>
    <t>TROY</t>
  </si>
  <si>
    <t>1039-266</t>
  </si>
  <si>
    <t>STANEK</t>
  </si>
  <si>
    <t>THOMAS(ROCKY)</t>
  </si>
  <si>
    <t>522-20994</t>
  </si>
  <si>
    <t>STARICHA</t>
  </si>
  <si>
    <t>1039-4188</t>
  </si>
  <si>
    <t>STEWARD</t>
  </si>
  <si>
    <t>5989-57490</t>
  </si>
  <si>
    <t>STEWART</t>
  </si>
  <si>
    <t>1674-362</t>
  </si>
  <si>
    <t>STEWART SR</t>
  </si>
  <si>
    <t>1039-748</t>
  </si>
  <si>
    <t>STOREY</t>
  </si>
  <si>
    <t>JESSE</t>
  </si>
  <si>
    <t>1047-11432</t>
  </si>
  <si>
    <t>TRISHA</t>
  </si>
  <si>
    <t>3685-31393</t>
  </si>
  <si>
    <t>STRANGLE</t>
  </si>
  <si>
    <t>STREETER</t>
  </si>
  <si>
    <t>ADAM</t>
  </si>
  <si>
    <t>5989-2983</t>
  </si>
  <si>
    <t>STRONG</t>
  </si>
  <si>
    <t>SULLIVAN</t>
  </si>
  <si>
    <t>1047-6052</t>
  </si>
  <si>
    <t>SUTHERLAND</t>
  </si>
  <si>
    <t>576-7409</t>
  </si>
  <si>
    <t>KIMBERLY</t>
  </si>
  <si>
    <t>8825-59142</t>
  </si>
  <si>
    <t>SWINTON</t>
  </si>
  <si>
    <t>WYMAN</t>
  </si>
  <si>
    <t>1642-1643</t>
  </si>
  <si>
    <t>SYKES</t>
  </si>
  <si>
    <t>522-13844</t>
  </si>
  <si>
    <t>TALASKI</t>
  </si>
  <si>
    <t>1039-14192</t>
  </si>
  <si>
    <t>TALON</t>
  </si>
  <si>
    <t>TANGEMAN</t>
  </si>
  <si>
    <t>5730-6628</t>
  </si>
  <si>
    <t>TAYLOR</t>
  </si>
  <si>
    <t>CINDY</t>
  </si>
  <si>
    <t>10-1878181</t>
  </si>
  <si>
    <t>494-1620</t>
  </si>
  <si>
    <t>1039-28962</t>
  </si>
  <si>
    <t>1-569380</t>
  </si>
  <si>
    <t>500-2920</t>
  </si>
  <si>
    <t>TRENT</t>
  </si>
  <si>
    <t>5730-6631</t>
  </si>
  <si>
    <t>TAYLOR SR</t>
  </si>
  <si>
    <t>1039-29175</t>
  </si>
  <si>
    <t>TEETZEL</t>
  </si>
  <si>
    <t>JOY</t>
  </si>
  <si>
    <t>TEMELES</t>
  </si>
  <si>
    <t>PETE</t>
  </si>
  <si>
    <t>TENNANT</t>
  </si>
  <si>
    <t>MARIE</t>
  </si>
  <si>
    <t>9487-14522</t>
  </si>
  <si>
    <t>TENNANT JR</t>
  </si>
  <si>
    <t>TENNANT SR</t>
  </si>
  <si>
    <t>RAYMOND</t>
  </si>
  <si>
    <t>9487-14523</t>
  </si>
  <si>
    <t>THAYER</t>
  </si>
  <si>
    <t>1035-168</t>
  </si>
  <si>
    <t>THOMPSON</t>
  </si>
  <si>
    <t>1039-4195</t>
  </si>
  <si>
    <t>THOMPSON JR</t>
  </si>
  <si>
    <t>THORNDIKE</t>
  </si>
  <si>
    <t>531-9992</t>
  </si>
  <si>
    <t>THORNTON</t>
  </si>
  <si>
    <t>WALKER</t>
  </si>
  <si>
    <t>1039-4402</t>
  </si>
  <si>
    <t>THREATS</t>
  </si>
  <si>
    <t>DERWIN</t>
  </si>
  <si>
    <t>522-20663</t>
  </si>
  <si>
    <t>TIPTON</t>
  </si>
  <si>
    <t>DEION</t>
  </si>
  <si>
    <t>1039-32104</t>
  </si>
  <si>
    <t>TOKAR</t>
  </si>
  <si>
    <t>1039-15573</t>
  </si>
  <si>
    <t>TOMANO</t>
  </si>
  <si>
    <t>TOMS</t>
  </si>
  <si>
    <t>8011-3291</t>
  </si>
  <si>
    <t>TROYER</t>
  </si>
  <si>
    <t>1039-7906</t>
  </si>
  <si>
    <t>TUBBS</t>
  </si>
  <si>
    <t>TUCKER</t>
  </si>
  <si>
    <t>JIMMIE</t>
  </si>
  <si>
    <t>1039-29176</t>
  </si>
  <si>
    <t>UGOROWSKI</t>
  </si>
  <si>
    <t>1034-209707</t>
  </si>
  <si>
    <t>UNDERWOOD JR</t>
  </si>
  <si>
    <t>486-48492</t>
  </si>
  <si>
    <t>UNDERWOOD SR</t>
  </si>
  <si>
    <t>494-751</t>
  </si>
  <si>
    <t>VALLEY</t>
  </si>
  <si>
    <t>1095-1418</t>
  </si>
  <si>
    <t>VANDERBOGART</t>
  </si>
  <si>
    <t>ROY</t>
  </si>
  <si>
    <t>VANGUILDER</t>
  </si>
  <si>
    <t>DEVAN</t>
  </si>
  <si>
    <t>VARNER</t>
  </si>
  <si>
    <t>1039-22082</t>
  </si>
  <si>
    <t>VASAS</t>
  </si>
  <si>
    <t>1010-1605</t>
  </si>
  <si>
    <t>VAUGHTER</t>
  </si>
  <si>
    <t>1039-1691</t>
  </si>
  <si>
    <t>VERNIER</t>
  </si>
  <si>
    <t>1039-12</t>
  </si>
  <si>
    <t>VIA</t>
  </si>
  <si>
    <t>522-21387</t>
  </si>
  <si>
    <t>VIRDEN III</t>
  </si>
  <si>
    <t>1034-174683</t>
  </si>
  <si>
    <t>VONDERHEIDE</t>
  </si>
  <si>
    <t>494-6</t>
  </si>
  <si>
    <t>494-1955</t>
  </si>
  <si>
    <t>VOORHEIS</t>
  </si>
  <si>
    <t>APRIL</t>
  </si>
  <si>
    <t>3678-850</t>
  </si>
  <si>
    <t>WALKER II</t>
  </si>
  <si>
    <t>1039-794</t>
  </si>
  <si>
    <t>WALKER III</t>
  </si>
  <si>
    <t>1039-5445</t>
  </si>
  <si>
    <t>WARD</t>
  </si>
  <si>
    <t>5989-6174</t>
  </si>
  <si>
    <t>5989-1140</t>
  </si>
  <si>
    <t>WARDELL</t>
  </si>
  <si>
    <t>1039-32037</t>
  </si>
  <si>
    <t>1039-595</t>
  </si>
  <si>
    <t>1039-354</t>
  </si>
  <si>
    <t>WASIK</t>
  </si>
  <si>
    <t>500-17200</t>
  </si>
  <si>
    <t>WEBER</t>
  </si>
  <si>
    <t>1039-1173</t>
  </si>
  <si>
    <t>WEBSTER</t>
  </si>
  <si>
    <t>MOSES</t>
  </si>
  <si>
    <t>1039-1736</t>
  </si>
  <si>
    <t>WEIDENHAMMER</t>
  </si>
  <si>
    <t>5989-1857</t>
  </si>
  <si>
    <t>WEIGT</t>
  </si>
  <si>
    <t>8568-375043</t>
  </si>
  <si>
    <t>WELD</t>
  </si>
  <si>
    <t>1039-1794</t>
  </si>
  <si>
    <t>WERSING</t>
  </si>
  <si>
    <t>1039-3883</t>
  </si>
  <si>
    <t>WESTLAKE</t>
  </si>
  <si>
    <t>8011-2830</t>
  </si>
  <si>
    <t>WETENHALL</t>
  </si>
  <si>
    <t>LOREN</t>
  </si>
  <si>
    <t>1039-26369</t>
  </si>
  <si>
    <t>WHALEN</t>
  </si>
  <si>
    <t>1039-20892</t>
  </si>
  <si>
    <t>WHEELER</t>
  </si>
  <si>
    <t>BRENDAN</t>
  </si>
  <si>
    <t>5986-42454</t>
  </si>
  <si>
    <t>704-1179</t>
  </si>
  <si>
    <t>WHITE</t>
  </si>
  <si>
    <t>1039-6769</t>
  </si>
  <si>
    <t>WHORF</t>
  </si>
  <si>
    <t>WIDICK</t>
  </si>
  <si>
    <t>8335-1032</t>
  </si>
  <si>
    <t>WIGAND IV</t>
  </si>
  <si>
    <t>WILEY</t>
  </si>
  <si>
    <t>1039-8153</t>
  </si>
  <si>
    <t>WILKERSON</t>
  </si>
  <si>
    <t>494-159</t>
  </si>
  <si>
    <t>WILLEY</t>
  </si>
  <si>
    <t>1039-9372</t>
  </si>
  <si>
    <t>WILLIAMS</t>
  </si>
  <si>
    <t>DANNY</t>
  </si>
  <si>
    <t>494-654</t>
  </si>
  <si>
    <t>1633-7735</t>
  </si>
  <si>
    <t>150-18093</t>
  </si>
  <si>
    <t>1642-33</t>
  </si>
  <si>
    <t>WILSON</t>
  </si>
  <si>
    <t>ASHLEY</t>
  </si>
  <si>
    <t>10-789035</t>
  </si>
  <si>
    <t>1039-23379</t>
  </si>
  <si>
    <t>DUSTIN</t>
  </si>
  <si>
    <t>5989-6259</t>
  </si>
  <si>
    <t>WILTBERGER</t>
  </si>
  <si>
    <t>8011-2582</t>
  </si>
  <si>
    <t>WING</t>
  </si>
  <si>
    <t>500-4571</t>
  </si>
  <si>
    <t>WINTERS</t>
  </si>
  <si>
    <t>CHRISTIAN</t>
  </si>
  <si>
    <t>WIRSING</t>
  </si>
  <si>
    <t>1039-5883</t>
  </si>
  <si>
    <t>WITHERSPOON</t>
  </si>
  <si>
    <t>SEARLIE</t>
  </si>
  <si>
    <t>WOLF</t>
  </si>
  <si>
    <t>LEON</t>
  </si>
  <si>
    <t>719-1013</t>
  </si>
  <si>
    <t>WOLFE</t>
  </si>
  <si>
    <t>1039-25798</t>
  </si>
  <si>
    <t>WOLLNER</t>
  </si>
  <si>
    <t>SETH</t>
  </si>
  <si>
    <t>WOODCOCK</t>
  </si>
  <si>
    <t>WOODCOCK JR</t>
  </si>
  <si>
    <t>RALPH</t>
  </si>
  <si>
    <t>1642-91</t>
  </si>
  <si>
    <t>WOODS</t>
  </si>
  <si>
    <t>EDDIE</t>
  </si>
  <si>
    <t>1039-2407</t>
  </si>
  <si>
    <t>WOODWARD</t>
  </si>
  <si>
    <t>SCOT</t>
  </si>
  <si>
    <t>1034-59850</t>
  </si>
  <si>
    <t>WOOTEN SR</t>
  </si>
  <si>
    <t>1039-5579</t>
  </si>
  <si>
    <t>WRIGHT</t>
  </si>
  <si>
    <t>8011-3413</t>
  </si>
  <si>
    <t>LUCAS</t>
  </si>
  <si>
    <t>5730-33555</t>
  </si>
  <si>
    <t>YANKLOWITZ</t>
  </si>
  <si>
    <t>YESKE</t>
  </si>
  <si>
    <t>470-464</t>
  </si>
  <si>
    <t>YOUNG</t>
  </si>
  <si>
    <t>YOUNGER</t>
  </si>
  <si>
    <t>1039-963</t>
  </si>
  <si>
    <t>YOUNGER JR</t>
  </si>
  <si>
    <t>1039-5087</t>
  </si>
  <si>
    <t>YUNDT</t>
  </si>
  <si>
    <t>486-16016</t>
  </si>
  <si>
    <t>YURS</t>
  </si>
  <si>
    <t>MISSY</t>
  </si>
  <si>
    <t>494-3013</t>
  </si>
  <si>
    <t>ZAIA</t>
  </si>
  <si>
    <t>ZELLAR</t>
  </si>
  <si>
    <t>DONNA</t>
  </si>
  <si>
    <t>3678-4583</t>
  </si>
  <si>
    <t>ZEVNIK</t>
  </si>
  <si>
    <t>486-42859</t>
  </si>
  <si>
    <t>ZINGARO</t>
  </si>
  <si>
    <t>ZOKAL</t>
  </si>
  <si>
    <t>519-165</t>
  </si>
  <si>
    <t>ZUMER</t>
  </si>
  <si>
    <t>BLAKE</t>
  </si>
  <si>
    <t>BOS</t>
  </si>
  <si>
    <t>BELL</t>
  </si>
  <si>
    <t>BOYD</t>
  </si>
  <si>
    <t>DEWAYNE</t>
  </si>
  <si>
    <t>348-53328</t>
  </si>
  <si>
    <t>8649-31332</t>
  </si>
  <si>
    <t>11-422901</t>
  </si>
  <si>
    <t>1034-341927</t>
  </si>
  <si>
    <t>8649-40997</t>
  </si>
  <si>
    <t xml:space="preserve"> </t>
  </si>
  <si>
    <t>9487-13876</t>
  </si>
  <si>
    <t>9487-16031</t>
  </si>
  <si>
    <t>5730-19971</t>
  </si>
  <si>
    <t>1642-294</t>
  </si>
  <si>
    <t>49+8</t>
  </si>
  <si>
    <t>1034-72323</t>
  </si>
  <si>
    <t>1642-5148</t>
  </si>
  <si>
    <t>1010-15396</t>
  </si>
  <si>
    <t>5996-578</t>
  </si>
  <si>
    <t>8011-3423</t>
  </si>
  <si>
    <t>8825-41626</t>
  </si>
  <si>
    <t>567-996</t>
  </si>
  <si>
    <t>5730-30862</t>
  </si>
  <si>
    <t>794-388</t>
  </si>
  <si>
    <t>CLOWERS</t>
  </si>
  <si>
    <t>HENRY</t>
  </si>
  <si>
    <t>500-25483</t>
  </si>
  <si>
    <t>DALKE</t>
  </si>
  <si>
    <t>KIP</t>
  </si>
  <si>
    <t>8011-5802</t>
  </si>
  <si>
    <t>DANCY</t>
  </si>
  <si>
    <t>522-1515</t>
  </si>
  <si>
    <t>DEMOFF</t>
  </si>
  <si>
    <t>STEVEN</t>
  </si>
  <si>
    <t>11-132878</t>
  </si>
  <si>
    <t>DUDKIEWICZ</t>
  </si>
  <si>
    <t>8011-3344</t>
  </si>
  <si>
    <t>ELSWICK</t>
  </si>
  <si>
    <t>DANIELLE</t>
  </si>
  <si>
    <t>5986-12446</t>
  </si>
  <si>
    <t>EMMA</t>
  </si>
  <si>
    <t>5730-27219</t>
  </si>
  <si>
    <t>9347-14410</t>
  </si>
  <si>
    <t>JOEY</t>
  </si>
  <si>
    <t>ENGVALL</t>
  </si>
  <si>
    <t>500-22887</t>
  </si>
  <si>
    <t>FRIDLEY</t>
  </si>
  <si>
    <t>9634-20578</t>
  </si>
  <si>
    <t>GROVE</t>
  </si>
  <si>
    <t>JOSHUA</t>
  </si>
  <si>
    <t>567-797</t>
  </si>
  <si>
    <t>GRUBBS</t>
  </si>
  <si>
    <t>OLIVER</t>
  </si>
  <si>
    <t>494-2694</t>
  </si>
  <si>
    <t>GRZENIA</t>
  </si>
  <si>
    <t xml:space="preserve">KRIS </t>
  </si>
  <si>
    <t>500-26886</t>
  </si>
  <si>
    <t>HAYDEN</t>
  </si>
  <si>
    <t>494-2937</t>
  </si>
  <si>
    <t>HEADLEY</t>
  </si>
  <si>
    <t>1034-129175</t>
  </si>
  <si>
    <t>HOLTON</t>
  </si>
  <si>
    <t>2546-2781</t>
  </si>
  <si>
    <t>ITTER</t>
  </si>
  <si>
    <t>GLENN</t>
  </si>
  <si>
    <t>8825-46849</t>
  </si>
  <si>
    <t>JASPER</t>
  </si>
  <si>
    <t>DERRICK</t>
  </si>
  <si>
    <t>1034-202496</t>
  </si>
  <si>
    <t>JUNGLES</t>
  </si>
  <si>
    <t>GREGORY</t>
  </si>
  <si>
    <t>8825-4863676</t>
  </si>
  <si>
    <t>JURRIES</t>
  </si>
  <si>
    <t>3652-4661</t>
  </si>
  <si>
    <t>KAILIN</t>
  </si>
  <si>
    <t>ETHAN</t>
  </si>
  <si>
    <t>5689-4712</t>
  </si>
  <si>
    <t>KATOR</t>
  </si>
  <si>
    <t>VAUGHN</t>
  </si>
  <si>
    <t>7914-26364</t>
  </si>
  <si>
    <t>KAUS</t>
  </si>
  <si>
    <t>8011-4755</t>
  </si>
  <si>
    <t>KOUVELAS</t>
  </si>
  <si>
    <t>11-491254</t>
  </si>
  <si>
    <t>STELIOS</t>
  </si>
  <si>
    <t>486-491254</t>
  </si>
  <si>
    <t>LUCK</t>
  </si>
  <si>
    <t xml:space="preserve">ROB </t>
  </si>
  <si>
    <t>8825-4863926</t>
  </si>
  <si>
    <t>LYLES</t>
  </si>
  <si>
    <t>495-1323</t>
  </si>
  <si>
    <t>MARCINKUS</t>
  </si>
  <si>
    <t>522-16554</t>
  </si>
  <si>
    <t>MATIASEK</t>
  </si>
  <si>
    <t>WILLIAM JR.</t>
  </si>
  <si>
    <t>486-39630</t>
  </si>
  <si>
    <t>MEYER</t>
  </si>
  <si>
    <t>JOSEPH</t>
  </si>
  <si>
    <t>5730-25270</t>
  </si>
  <si>
    <t>MICHAUD</t>
  </si>
  <si>
    <t>980-87</t>
  </si>
  <si>
    <t>TERRY SR.</t>
  </si>
  <si>
    <t>8825-4864740</t>
  </si>
  <si>
    <t>MODRESKI</t>
  </si>
  <si>
    <t>1034-134830</t>
  </si>
  <si>
    <t>NAPIERKOWSKI</t>
  </si>
  <si>
    <t>11-683758</t>
  </si>
  <si>
    <t>OSINSKI</t>
  </si>
  <si>
    <t>8825-57055</t>
  </si>
  <si>
    <t>PARRISH</t>
  </si>
  <si>
    <t>GREGG</t>
  </si>
  <si>
    <t>ELIZABETH</t>
  </si>
  <si>
    <t xml:space="preserve"> 5996-569</t>
  </si>
  <si>
    <t>PECKHAM</t>
  </si>
  <si>
    <t>MATHEW</t>
  </si>
  <si>
    <t>494-2470</t>
  </si>
  <si>
    <t>PINN</t>
  </si>
  <si>
    <t>522-5887</t>
  </si>
  <si>
    <t>794-289</t>
  </si>
  <si>
    <t>RAE</t>
  </si>
  <si>
    <t>5730-30613</t>
  </si>
  <si>
    <t>RAINES</t>
  </si>
  <si>
    <t>494-1861</t>
  </si>
  <si>
    <t>RAMOS</t>
  </si>
  <si>
    <t>567-935</t>
  </si>
  <si>
    <t>RANGE</t>
  </si>
  <si>
    <t>VIRGIL</t>
  </si>
  <si>
    <t>2354-20352</t>
  </si>
  <si>
    <t>RICHTER</t>
  </si>
  <si>
    <t>TAMMY</t>
  </si>
  <si>
    <t>3161-5836</t>
  </si>
  <si>
    <t>8011-3842</t>
  </si>
  <si>
    <t>ROYALTY</t>
  </si>
  <si>
    <t>494-745</t>
  </si>
  <si>
    <t>STACY</t>
  </si>
  <si>
    <t>10-64285</t>
  </si>
  <si>
    <t>ROZYLOWICZ</t>
  </si>
  <si>
    <t>RENEA</t>
  </si>
  <si>
    <t>9347-10940</t>
  </si>
  <si>
    <t>RUCKI</t>
  </si>
  <si>
    <t>8825-40871</t>
  </si>
  <si>
    <t>SCHUELY</t>
  </si>
  <si>
    <t>8825-43878</t>
  </si>
  <si>
    <t>794-2456</t>
  </si>
  <si>
    <t>CARL</t>
  </si>
  <si>
    <t>1047-11606</t>
  </si>
  <si>
    <t>WENDEL</t>
  </si>
  <si>
    <t>11-303319</t>
  </si>
  <si>
    <t>WHITNEY</t>
  </si>
  <si>
    <t>8011-4793</t>
  </si>
  <si>
    <t>WILBANKS</t>
  </si>
  <si>
    <t>DUANE</t>
  </si>
  <si>
    <t>794-466</t>
  </si>
  <si>
    <t>8825-60311</t>
  </si>
  <si>
    <t>JOHNNIE</t>
  </si>
  <si>
    <t>486-28452</t>
  </si>
  <si>
    <t>YAGER</t>
  </si>
  <si>
    <t>BREE</t>
  </si>
  <si>
    <t>9487-20061</t>
  </si>
  <si>
    <t>PAYEUR</t>
  </si>
  <si>
    <t>PRADO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</si>
</sst>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rgb="FFFFFF00"/>
      </patternFill>
    </fill>
    <fill>
      <patternFill patternType="solid">
        <fgColor rgb="FF72FE79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FFF5CD"/>
        <bgColor indexed="64"/>
      </patternFill>
    </fill>
    <fill>
      <patternFill patternType="solid">
        <fgColor rgb="FFFFF5CD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00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0" xfId="0" applyFill="1"/>
    <xf numFmtId="0" fontId="0" fillId="5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/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6" borderId="0" xfId="0" applyFill="1"/>
    <xf numFmtId="0" fontId="0" fillId="7" borderId="2" xfId="0" applyFill="1" applyBorder="1" applyAlignment="1">
      <alignment horizontal="center"/>
    </xf>
    <xf numFmtId="0" fontId="0" fillId="6" borderId="2" xfId="0" applyFill="1" applyBorder="1"/>
    <xf numFmtId="0" fontId="0" fillId="8" borderId="2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" fontId="1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13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0" fontId="0" fillId="8" borderId="8" xfId="0" applyFill="1" applyBorder="1"/>
    <xf numFmtId="0" fontId="0" fillId="8" borderId="14" xfId="0" applyFill="1" applyBorder="1"/>
    <xf numFmtId="0" fontId="0" fillId="8" borderId="15" xfId="0" applyFill="1" applyBorder="1"/>
    <xf numFmtId="0" fontId="0" fillId="8" borderId="16" xfId="0" applyFill="1" applyBorder="1"/>
    <xf numFmtId="0" fontId="0" fillId="9" borderId="12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9" xfId="0" applyFill="1" applyBorder="1" applyAlignment="1">
      <alignment horizontal="center"/>
    </xf>
  </cellXfs>
  <cellStyles count="1">
    <cellStyle name="Normal" xfId="0" builtinId="0"/>
  </cellStyles>
  <dxfs count="1"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FFF5CD"/>
      <color rgb="FF72FE79"/>
      <color rgb="FFFAC0A0"/>
      <color rgb="FFF62A2A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90"/>
  <sheetViews>
    <sheetView tabSelected="1" zoomScaleNormal="100" workbookViewId="0">
      <pane ySplit="3" topLeftCell="A4" activePane="bottomLeft" state="frozen"/>
      <selection pane="bottomLeft" activeCell="E12" sqref="E12"/>
    </sheetView>
  </sheetViews>
  <sheetFormatPr defaultRowHeight="15" x14ac:dyDescent="0.25"/>
  <cols>
    <col min="1" max="1" width="18" style="47" bestFit="1" customWidth="1"/>
    <col min="2" max="2" width="16.140625" style="47" bestFit="1" customWidth="1"/>
    <col min="3" max="3" width="11.7109375" style="47" bestFit="1" customWidth="1"/>
    <col min="4" max="4" width="11.85546875" style="36" bestFit="1" customWidth="1"/>
    <col min="5" max="5" width="11.85546875" style="37" customWidth="1"/>
    <col min="6" max="6" width="11.85546875" style="38" bestFit="1" customWidth="1"/>
    <col min="7" max="8" width="7.28515625" style="35" hidden="1" customWidth="1"/>
    <col min="9" max="9" width="8.28515625" style="35" hidden="1" customWidth="1"/>
    <col min="10" max="10" width="7.28515625" style="35" hidden="1" customWidth="1"/>
    <col min="11" max="11" width="8.28515625" style="35" hidden="1" customWidth="1"/>
    <col min="12" max="14" width="7.28515625" style="35" hidden="1" customWidth="1"/>
    <col min="15" max="15" width="8.28515625" style="35" hidden="1" customWidth="1"/>
    <col min="16" max="16" width="7.28515625" style="35" hidden="1" customWidth="1"/>
    <col min="17" max="17" width="8.28515625" style="35" hidden="1" customWidth="1"/>
    <col min="18" max="18" width="7.28515625" style="35" hidden="1" customWidth="1"/>
    <col min="19" max="20" width="7.28515625" style="39" hidden="1" customWidth="1"/>
    <col min="21" max="21" width="8.28515625" style="39" hidden="1" customWidth="1"/>
    <col min="22" max="22" width="7.28515625" style="39" hidden="1" customWidth="1"/>
    <col min="23" max="23" width="8.28515625" style="39" hidden="1" customWidth="1"/>
    <col min="24" max="26" width="7.28515625" style="39" hidden="1" customWidth="1"/>
    <col min="27" max="27" width="8.28515625" style="39" hidden="1" customWidth="1"/>
    <col min="28" max="28" width="7.28515625" style="39" hidden="1" customWidth="1"/>
    <col min="29" max="29" width="8.28515625" style="39" hidden="1" customWidth="1"/>
    <col min="30" max="30" width="7.28515625" style="39" hidden="1" customWidth="1"/>
    <col min="31" max="32" width="7.28515625" style="39" bestFit="1" customWidth="1"/>
    <col min="33" max="33" width="7.28515625" style="39" customWidth="1"/>
    <col min="34" max="34" width="8.28515625" style="39" bestFit="1" customWidth="1"/>
    <col min="35" max="35" width="7.28515625" style="39" bestFit="1" customWidth="1"/>
    <col min="36" max="36" width="8.28515625" style="39" bestFit="1" customWidth="1"/>
    <col min="37" max="37" width="7.28515625" style="39" bestFit="1" customWidth="1"/>
    <col min="38" max="16384" width="9.140625" style="39"/>
  </cols>
  <sheetData>
    <row r="1" spans="1:37" customFormat="1" x14ac:dyDescent="0.25">
      <c r="A1" s="21" t="s">
        <v>0</v>
      </c>
      <c r="B1" s="22"/>
      <c r="C1" s="22"/>
      <c r="D1" s="22"/>
      <c r="E1" s="22"/>
      <c r="F1" s="22"/>
      <c r="S1" s="6"/>
      <c r="T1" s="6"/>
      <c r="U1" s="6"/>
      <c r="V1" s="6"/>
      <c r="W1" s="6"/>
      <c r="X1" s="6"/>
      <c r="Y1" s="17"/>
      <c r="Z1" s="17"/>
      <c r="AA1" s="17"/>
      <c r="AB1" s="17"/>
      <c r="AC1" s="17"/>
      <c r="AD1" s="17"/>
      <c r="AE1" s="50"/>
      <c r="AF1" s="51"/>
      <c r="AG1" s="51"/>
      <c r="AH1" s="51"/>
      <c r="AI1" s="51"/>
      <c r="AJ1" s="51"/>
      <c r="AK1" s="52"/>
    </row>
    <row r="2" spans="1:37" customFormat="1" x14ac:dyDescent="0.25">
      <c r="A2" s="45"/>
      <c r="B2" s="46"/>
      <c r="C2" s="46"/>
      <c r="D2" s="10" t="s">
        <v>1</v>
      </c>
      <c r="E2" s="14"/>
      <c r="F2" s="43" t="s">
        <v>1</v>
      </c>
      <c r="G2" s="23" t="s">
        <v>2</v>
      </c>
      <c r="H2" s="23"/>
      <c r="I2" s="23"/>
      <c r="J2" s="23"/>
      <c r="K2" s="23"/>
      <c r="L2" s="24"/>
      <c r="M2" s="32" t="s">
        <v>3</v>
      </c>
      <c r="N2" s="33"/>
      <c r="O2" s="33"/>
      <c r="P2" s="33"/>
      <c r="Q2" s="33"/>
      <c r="R2" s="34"/>
      <c r="S2" s="29" t="s">
        <v>4</v>
      </c>
      <c r="T2" s="30"/>
      <c r="U2" s="30"/>
      <c r="V2" s="30"/>
      <c r="W2" s="30"/>
      <c r="X2" s="31"/>
      <c r="Y2" s="27" t="s">
        <v>5</v>
      </c>
      <c r="Z2" s="28"/>
      <c r="AA2" s="28"/>
      <c r="AB2" s="28"/>
      <c r="AC2" s="28"/>
      <c r="AD2" s="28"/>
      <c r="AE2" s="25" t="s">
        <v>6</v>
      </c>
      <c r="AF2" s="26"/>
      <c r="AG2" s="26"/>
      <c r="AH2" s="26"/>
      <c r="AI2" s="26"/>
      <c r="AJ2" s="26"/>
      <c r="AK2" s="53"/>
    </row>
    <row r="3" spans="1:37" customFormat="1" ht="15.75" thickBot="1" x14ac:dyDescent="0.3">
      <c r="A3" s="45" t="s">
        <v>7</v>
      </c>
      <c r="B3" s="46" t="s">
        <v>8</v>
      </c>
      <c r="C3" s="46" t="s">
        <v>9</v>
      </c>
      <c r="D3" s="11" t="s">
        <v>10</v>
      </c>
      <c r="E3" s="15" t="s">
        <v>11</v>
      </c>
      <c r="F3" s="44" t="s">
        <v>12</v>
      </c>
      <c r="G3" s="42" t="s">
        <v>13</v>
      </c>
      <c r="H3" s="2" t="s">
        <v>14</v>
      </c>
      <c r="I3" s="2" t="s">
        <v>15</v>
      </c>
      <c r="J3" s="2" t="s">
        <v>16</v>
      </c>
      <c r="K3" s="2" t="s">
        <v>15</v>
      </c>
      <c r="L3" s="3" t="s">
        <v>16</v>
      </c>
      <c r="M3" s="4" t="s">
        <v>13</v>
      </c>
      <c r="N3" s="5" t="s">
        <v>14</v>
      </c>
      <c r="O3" s="5" t="s">
        <v>15</v>
      </c>
      <c r="P3" s="5" t="s">
        <v>16</v>
      </c>
      <c r="Q3" s="5" t="s">
        <v>15</v>
      </c>
      <c r="R3" s="8" t="s">
        <v>16</v>
      </c>
      <c r="S3" s="7" t="s">
        <v>13</v>
      </c>
      <c r="T3" s="7" t="s">
        <v>14</v>
      </c>
      <c r="U3" s="7" t="s">
        <v>15</v>
      </c>
      <c r="V3" s="7" t="s">
        <v>16</v>
      </c>
      <c r="W3" s="7" t="s">
        <v>15</v>
      </c>
      <c r="X3" s="7" t="s">
        <v>16</v>
      </c>
      <c r="Y3" s="18" t="s">
        <v>13</v>
      </c>
      <c r="Z3" s="18" t="s">
        <v>14</v>
      </c>
      <c r="AA3" s="18" t="s">
        <v>15</v>
      </c>
      <c r="AB3" s="18" t="s">
        <v>16</v>
      </c>
      <c r="AC3" s="18" t="s">
        <v>15</v>
      </c>
      <c r="AD3" s="48" t="s">
        <v>16</v>
      </c>
      <c r="AE3" s="54" t="s">
        <v>13</v>
      </c>
      <c r="AF3" s="55" t="s">
        <v>14</v>
      </c>
      <c r="AG3" s="55" t="s">
        <v>17</v>
      </c>
      <c r="AH3" s="55" t="s">
        <v>15</v>
      </c>
      <c r="AI3" s="55" t="s">
        <v>16</v>
      </c>
      <c r="AJ3" s="55" t="s">
        <v>15</v>
      </c>
      <c r="AK3" s="56" t="s">
        <v>16</v>
      </c>
    </row>
    <row r="4" spans="1:37" customFormat="1" x14ac:dyDescent="0.25">
      <c r="A4" s="45" t="s">
        <v>18</v>
      </c>
      <c r="B4" s="46" t="s">
        <v>19</v>
      </c>
      <c r="C4" s="46" t="s">
        <v>20</v>
      </c>
      <c r="D4" s="12">
        <f>IF(ISBLANK(A4),"",IF(F4=0,"",AVERAGE(G4:XFD4)/3))</f>
        <v>195.38888888888889</v>
      </c>
      <c r="E4" s="16" t="str">
        <f>IF(F4&gt;=18,"Qualify","Non-Qualify")</f>
        <v>Qualify</v>
      </c>
      <c r="F4" s="13">
        <f>IF(ISBLANK(A4),"",COUNT(G4:XFD4)*3)</f>
        <v>18</v>
      </c>
      <c r="G4" s="1"/>
      <c r="H4" s="2"/>
      <c r="I4" s="2"/>
      <c r="J4" s="2"/>
      <c r="K4" s="2"/>
      <c r="L4" s="3"/>
      <c r="M4" s="4"/>
      <c r="N4" s="5"/>
      <c r="O4" s="5"/>
      <c r="P4" s="5"/>
      <c r="Q4" s="5"/>
      <c r="R4" s="8"/>
      <c r="S4" s="9"/>
      <c r="T4" s="9"/>
      <c r="U4" s="9"/>
      <c r="V4" s="9"/>
      <c r="W4" s="9"/>
      <c r="X4" s="9"/>
      <c r="Y4" s="19"/>
      <c r="Z4" s="19">
        <v>577</v>
      </c>
      <c r="AA4" s="19">
        <v>549</v>
      </c>
      <c r="AB4" s="19">
        <v>575</v>
      </c>
      <c r="AC4" s="19"/>
      <c r="AD4" s="19"/>
      <c r="AE4" s="49">
        <v>615</v>
      </c>
      <c r="AF4" s="49"/>
      <c r="AG4" s="49"/>
      <c r="AH4" s="49">
        <v>660</v>
      </c>
      <c r="AI4" s="49">
        <v>541</v>
      </c>
      <c r="AJ4" s="49"/>
      <c r="AK4" s="49"/>
    </row>
    <row r="5" spans="1:37" customFormat="1" ht="14.45" x14ac:dyDescent="0.35">
      <c r="A5" s="45" t="s">
        <v>35</v>
      </c>
      <c r="B5" s="46" t="s">
        <v>36</v>
      </c>
      <c r="C5" s="46" t="s">
        <v>37</v>
      </c>
      <c r="D5" s="12">
        <f>IF(ISBLANK(A5),"",IF(F5=0,"",AVERAGE(G5:XFD5)/3))</f>
        <v>217.75</v>
      </c>
      <c r="E5" s="16" t="str">
        <f>IF(F5&gt;=18,"Qualify","Non-Qualify")</f>
        <v>Qualify</v>
      </c>
      <c r="F5" s="13">
        <f>IF(ISBLANK(A5),"",COUNT(G5:XFD5)*3)</f>
        <v>24</v>
      </c>
      <c r="G5" s="1"/>
      <c r="H5" s="2"/>
      <c r="I5" s="2"/>
      <c r="J5" s="2"/>
      <c r="K5" s="2"/>
      <c r="L5" s="3"/>
      <c r="M5" s="4">
        <v>735</v>
      </c>
      <c r="N5" s="5"/>
      <c r="O5" s="5">
        <v>627</v>
      </c>
      <c r="P5" s="5">
        <v>566</v>
      </c>
      <c r="Q5" s="5">
        <v>674</v>
      </c>
      <c r="R5" s="8">
        <v>596</v>
      </c>
      <c r="S5" s="9"/>
      <c r="T5" s="9"/>
      <c r="U5" s="9"/>
      <c r="V5" s="9"/>
      <c r="W5" s="9"/>
      <c r="X5" s="9"/>
      <c r="Y5" s="19"/>
      <c r="Z5" s="19">
        <v>674</v>
      </c>
      <c r="AA5" s="19">
        <v>699</v>
      </c>
      <c r="AB5" s="19">
        <v>655</v>
      </c>
      <c r="AC5" s="19"/>
      <c r="AD5" s="19"/>
      <c r="AE5" s="20"/>
      <c r="AF5" s="20"/>
      <c r="AG5" s="20"/>
      <c r="AH5" s="20"/>
      <c r="AI5" s="20"/>
      <c r="AJ5" s="20"/>
      <c r="AK5" s="20"/>
    </row>
    <row r="6" spans="1:37" customFormat="1" ht="14.45" x14ac:dyDescent="0.35">
      <c r="A6" s="45" t="s">
        <v>56</v>
      </c>
      <c r="B6" s="46" t="s">
        <v>57</v>
      </c>
      <c r="C6" s="46" t="s">
        <v>58</v>
      </c>
      <c r="D6" s="12">
        <f>IF(ISBLANK(A6),"",IF(F6=0,"",AVERAGE(G6:XFD6)/3))</f>
        <v>186.33333333333334</v>
      </c>
      <c r="E6" s="16" t="str">
        <f>IF(F6&gt;=18,"Qualify","Non-Qualify")</f>
        <v>Qualify</v>
      </c>
      <c r="F6" s="13">
        <f>IF(ISBLANK(A6),"",COUNT(G6:XFD6)*3)</f>
        <v>18</v>
      </c>
      <c r="G6" s="1">
        <v>430</v>
      </c>
      <c r="H6" s="2"/>
      <c r="I6" s="2">
        <v>617</v>
      </c>
      <c r="J6" s="2">
        <v>531</v>
      </c>
      <c r="K6" s="2"/>
      <c r="L6" s="3"/>
      <c r="M6" s="4"/>
      <c r="N6" s="5"/>
      <c r="O6" s="5"/>
      <c r="P6" s="5"/>
      <c r="Q6" s="5"/>
      <c r="R6" s="8"/>
      <c r="S6" s="9"/>
      <c r="T6" s="9"/>
      <c r="U6" s="9"/>
      <c r="V6" s="9"/>
      <c r="W6" s="9"/>
      <c r="X6" s="9"/>
      <c r="Y6" s="19">
        <v>547</v>
      </c>
      <c r="Z6" s="19"/>
      <c r="AA6" s="19">
        <v>680</v>
      </c>
      <c r="AB6" s="19">
        <v>549</v>
      </c>
      <c r="AC6" s="19"/>
      <c r="AD6" s="19"/>
      <c r="AE6" s="20"/>
      <c r="AF6" s="20"/>
      <c r="AG6" s="20"/>
      <c r="AH6" s="20"/>
      <c r="AI6" s="20"/>
      <c r="AJ6" s="20"/>
      <c r="AK6" s="20"/>
    </row>
    <row r="7" spans="1:37" customFormat="1" ht="14.45" x14ac:dyDescent="0.35">
      <c r="A7" s="45" t="s">
        <v>56</v>
      </c>
      <c r="B7" s="46" t="s">
        <v>59</v>
      </c>
      <c r="C7" s="46" t="s">
        <v>60</v>
      </c>
      <c r="D7" s="12">
        <f>IF(ISBLANK(A7),"",IF(F7=0,"",AVERAGE(G7:XFD7)/3))</f>
        <v>175.2222222222222</v>
      </c>
      <c r="E7" s="16" t="str">
        <f>IF(F7&gt;=18,"Qualify","Non-Qualify")</f>
        <v>Qualify</v>
      </c>
      <c r="F7" s="13">
        <f>IF(ISBLANK(A7),"",COUNT(G7:XFD7)*3)</f>
        <v>18</v>
      </c>
      <c r="G7" s="1">
        <v>498</v>
      </c>
      <c r="H7" s="2"/>
      <c r="I7" s="2">
        <v>547</v>
      </c>
      <c r="J7" s="2">
        <v>504</v>
      </c>
      <c r="K7" s="2"/>
      <c r="L7" s="3"/>
      <c r="M7" s="4"/>
      <c r="N7" s="5"/>
      <c r="O7" s="5"/>
      <c r="P7" s="5"/>
      <c r="Q7" s="5"/>
      <c r="R7" s="8"/>
      <c r="S7" s="9"/>
      <c r="T7" s="9"/>
      <c r="U7" s="9"/>
      <c r="V7" s="9"/>
      <c r="W7" s="9"/>
      <c r="X7" s="9"/>
      <c r="Y7" s="19"/>
      <c r="Z7" s="19">
        <v>523</v>
      </c>
      <c r="AA7" s="19">
        <v>516</v>
      </c>
      <c r="AB7" s="19">
        <v>566</v>
      </c>
      <c r="AC7" s="19"/>
      <c r="AD7" s="19"/>
      <c r="AE7" s="20"/>
      <c r="AF7" s="20"/>
      <c r="AG7" s="20"/>
      <c r="AH7" s="20"/>
      <c r="AI7" s="20"/>
      <c r="AJ7" s="20"/>
      <c r="AK7" s="20"/>
    </row>
    <row r="8" spans="1:37" customFormat="1" ht="14.45" x14ac:dyDescent="0.35">
      <c r="A8" s="45" t="s">
        <v>69</v>
      </c>
      <c r="B8" s="46" t="s">
        <v>70</v>
      </c>
      <c r="C8" s="46" t="s">
        <v>71</v>
      </c>
      <c r="D8" s="12">
        <f>IF(ISBLANK(A8),"",IF(F8=0,"",AVERAGE(G8:XFD8)/3))</f>
        <v>199.63333333333333</v>
      </c>
      <c r="E8" s="16" t="str">
        <f>IF(F8&gt;=18,"Qualify","Non-Qualify")</f>
        <v>Qualify</v>
      </c>
      <c r="F8" s="13">
        <f>IF(ISBLANK(A8),"",COUNT(G8:XFD8)*3)</f>
        <v>30</v>
      </c>
      <c r="G8" s="1"/>
      <c r="H8" s="2"/>
      <c r="I8" s="2"/>
      <c r="J8" s="2"/>
      <c r="K8" s="2"/>
      <c r="L8" s="3"/>
      <c r="M8" s="4">
        <v>500</v>
      </c>
      <c r="N8" s="5"/>
      <c r="O8" s="5">
        <v>645</v>
      </c>
      <c r="P8" s="5">
        <v>510</v>
      </c>
      <c r="Q8" s="5"/>
      <c r="R8" s="8"/>
      <c r="S8" s="9"/>
      <c r="T8" s="9"/>
      <c r="U8" s="9"/>
      <c r="V8" s="9"/>
      <c r="W8" s="9"/>
      <c r="X8" s="9"/>
      <c r="Y8" s="19"/>
      <c r="Z8" s="19"/>
      <c r="AA8" s="19"/>
      <c r="AB8" s="19"/>
      <c r="AC8" s="19"/>
      <c r="AD8" s="19"/>
      <c r="AE8" s="20">
        <v>629</v>
      </c>
      <c r="AF8" s="20">
        <v>612</v>
      </c>
      <c r="AG8" s="20">
        <v>603</v>
      </c>
      <c r="AH8" s="20">
        <v>687</v>
      </c>
      <c r="AI8" s="20">
        <v>643</v>
      </c>
      <c r="AJ8" s="20">
        <v>635</v>
      </c>
      <c r="AK8" s="20">
        <v>525</v>
      </c>
    </row>
    <row r="9" spans="1:37" customFormat="1" ht="14.45" x14ac:dyDescent="0.35">
      <c r="A9" s="45" t="s">
        <v>69</v>
      </c>
      <c r="B9" s="46" t="s">
        <v>72</v>
      </c>
      <c r="C9" s="46" t="s">
        <v>73</v>
      </c>
      <c r="D9" s="12">
        <f>IF(ISBLANK(A9),"",IF(F9=0,"",AVERAGE(G9:XFD9)/3))</f>
        <v>206.25925925925927</v>
      </c>
      <c r="E9" s="16" t="str">
        <f>IF(F9&gt;=18,"Qualify","Non-Qualify")</f>
        <v>Qualify</v>
      </c>
      <c r="F9" s="13">
        <f>IF(ISBLANK(A9),"",COUNT(G9:XFD9)*3)</f>
        <v>27</v>
      </c>
      <c r="G9" s="1"/>
      <c r="H9" s="2"/>
      <c r="I9" s="2"/>
      <c r="J9" s="2"/>
      <c r="K9" s="2"/>
      <c r="L9" s="3"/>
      <c r="M9" s="4">
        <v>551</v>
      </c>
      <c r="N9" s="5"/>
      <c r="O9" s="5">
        <v>633</v>
      </c>
      <c r="P9" s="5">
        <v>605</v>
      </c>
      <c r="Q9" s="5"/>
      <c r="R9" s="8"/>
      <c r="S9" s="9"/>
      <c r="T9" s="9"/>
      <c r="U9" s="9"/>
      <c r="V9" s="9"/>
      <c r="W9" s="9"/>
      <c r="X9" s="9"/>
      <c r="Y9" s="19"/>
      <c r="Z9" s="19"/>
      <c r="AA9" s="19"/>
      <c r="AB9" s="19"/>
      <c r="AC9" s="19"/>
      <c r="AD9" s="19"/>
      <c r="AE9" s="20">
        <v>741</v>
      </c>
      <c r="AF9" s="20">
        <v>608</v>
      </c>
      <c r="AG9" s="20"/>
      <c r="AH9" s="20">
        <v>660</v>
      </c>
      <c r="AI9" s="20">
        <v>593</v>
      </c>
      <c r="AJ9" s="20">
        <v>591</v>
      </c>
      <c r="AK9" s="20">
        <v>587</v>
      </c>
    </row>
    <row r="10" spans="1:37" customFormat="1" ht="14.45" x14ac:dyDescent="0.35">
      <c r="A10" s="45" t="s">
        <v>115</v>
      </c>
      <c r="B10" s="46" t="s">
        <v>116</v>
      </c>
      <c r="C10" s="46" t="s">
        <v>117</v>
      </c>
      <c r="D10" s="12">
        <f>IF(ISBLANK(A10),"",IF(F10=0,"",AVERAGE(G10:XFD10)/3))</f>
        <v>203.75</v>
      </c>
      <c r="E10" s="16" t="str">
        <f>IF(F10&gt;=18,"Qualify","Non-Qualify")</f>
        <v>Qualify</v>
      </c>
      <c r="F10" s="13">
        <f>IF(ISBLANK(A10),"",COUNT(G10:XFD10)*3)</f>
        <v>36</v>
      </c>
      <c r="G10" s="1"/>
      <c r="H10" s="2"/>
      <c r="I10" s="2"/>
      <c r="J10" s="2"/>
      <c r="K10" s="2"/>
      <c r="L10" s="3"/>
      <c r="M10" s="4">
        <v>556</v>
      </c>
      <c r="N10" s="5">
        <v>561</v>
      </c>
      <c r="O10" s="5">
        <v>560</v>
      </c>
      <c r="P10" s="5">
        <v>622</v>
      </c>
      <c r="Q10" s="5"/>
      <c r="R10" s="8"/>
      <c r="S10" s="9"/>
      <c r="T10" s="9"/>
      <c r="U10" s="9"/>
      <c r="V10" s="9"/>
      <c r="W10" s="9"/>
      <c r="X10" s="9"/>
      <c r="Y10" s="19">
        <v>553</v>
      </c>
      <c r="Z10" s="19">
        <v>693</v>
      </c>
      <c r="AA10" s="19">
        <v>608</v>
      </c>
      <c r="AB10" s="19">
        <v>573</v>
      </c>
      <c r="AC10" s="19"/>
      <c r="AD10" s="19"/>
      <c r="AE10" s="20">
        <v>695</v>
      </c>
      <c r="AF10" s="20">
        <v>652</v>
      </c>
      <c r="AG10" s="20"/>
      <c r="AH10" s="20">
        <v>623</v>
      </c>
      <c r="AI10" s="20">
        <v>639</v>
      </c>
      <c r="AJ10" s="20"/>
      <c r="AK10" s="20"/>
    </row>
    <row r="11" spans="1:37" customFormat="1" ht="14.45" x14ac:dyDescent="0.35">
      <c r="A11" s="45" t="s">
        <v>92</v>
      </c>
      <c r="B11" s="46" t="s">
        <v>93</v>
      </c>
      <c r="C11" s="46" t="s">
        <v>94</v>
      </c>
      <c r="D11" s="12">
        <f>IF(ISBLANK(A11),"",IF(F11=0,"",AVERAGE(G11:XFD11)/3))</f>
        <v>217.9047619047619</v>
      </c>
      <c r="E11" s="16" t="str">
        <f>IF(F11&gt;=18,"Qualify","Non-Qualify")</f>
        <v>Qualify</v>
      </c>
      <c r="F11" s="13">
        <f>IF(ISBLANK(A11),"",COUNT(G11:XFD11)*3)</f>
        <v>21</v>
      </c>
      <c r="G11" s="1"/>
      <c r="H11" s="2"/>
      <c r="I11" s="2"/>
      <c r="J11" s="2"/>
      <c r="K11" s="2"/>
      <c r="L11" s="3"/>
      <c r="M11" s="4">
        <v>650</v>
      </c>
      <c r="N11" s="5">
        <v>727</v>
      </c>
      <c r="O11" s="5">
        <v>642</v>
      </c>
      <c r="P11" s="5">
        <v>661</v>
      </c>
      <c r="Q11" s="5"/>
      <c r="R11" s="8"/>
      <c r="S11" s="9"/>
      <c r="T11" s="9"/>
      <c r="U11" s="9"/>
      <c r="V11" s="9"/>
      <c r="W11" s="9"/>
      <c r="X11" s="9"/>
      <c r="Y11" s="19"/>
      <c r="Z11" s="19"/>
      <c r="AA11" s="19"/>
      <c r="AB11" s="19"/>
      <c r="AC11" s="19"/>
      <c r="AD11" s="19"/>
      <c r="AE11" s="20">
        <v>696</v>
      </c>
      <c r="AF11" s="20"/>
      <c r="AG11" s="20"/>
      <c r="AH11" s="20">
        <v>616</v>
      </c>
      <c r="AI11" s="20">
        <v>584</v>
      </c>
      <c r="AJ11" s="20"/>
      <c r="AK11" s="20"/>
    </row>
    <row r="12" spans="1:37" customFormat="1" ht="14.45" x14ac:dyDescent="0.35">
      <c r="A12" s="45" t="s">
        <v>92</v>
      </c>
      <c r="B12" s="46" t="s">
        <v>95</v>
      </c>
      <c r="C12" s="46" t="s">
        <v>96</v>
      </c>
      <c r="D12" s="12">
        <f>IF(ISBLANK(A12),"",IF(F12=0,"",AVERAGE(G12:XFD12)/3))</f>
        <v>221.61904761904762</v>
      </c>
      <c r="E12" s="16" t="str">
        <f>IF(F12&gt;=18,"Qualify","Non-Qualify")</f>
        <v>Qualify</v>
      </c>
      <c r="F12" s="13">
        <f>IF(ISBLANK(A12),"",COUNT(G12:XFD12)*3)</f>
        <v>21</v>
      </c>
      <c r="G12" s="1"/>
      <c r="H12" s="2"/>
      <c r="I12" s="2"/>
      <c r="J12" s="2"/>
      <c r="K12" s="2"/>
      <c r="L12" s="3"/>
      <c r="M12" s="4">
        <v>694</v>
      </c>
      <c r="N12" s="5"/>
      <c r="O12" s="5">
        <v>626</v>
      </c>
      <c r="P12" s="5">
        <v>691</v>
      </c>
      <c r="Q12" s="5"/>
      <c r="R12" s="8"/>
      <c r="S12" s="9"/>
      <c r="T12" s="9"/>
      <c r="U12" s="9"/>
      <c r="V12" s="9"/>
      <c r="W12" s="9"/>
      <c r="X12" s="9"/>
      <c r="Y12" s="19"/>
      <c r="Z12" s="19"/>
      <c r="AA12" s="19"/>
      <c r="AB12" s="19"/>
      <c r="AC12" s="19"/>
      <c r="AD12" s="19"/>
      <c r="AE12" s="20">
        <v>674</v>
      </c>
      <c r="AF12" s="20">
        <v>669</v>
      </c>
      <c r="AG12" s="20"/>
      <c r="AH12" s="20">
        <v>651</v>
      </c>
      <c r="AI12" s="20">
        <v>649</v>
      </c>
      <c r="AJ12" s="20"/>
      <c r="AK12" s="20"/>
    </row>
    <row r="13" spans="1:37" customFormat="1" ht="14.45" x14ac:dyDescent="0.35">
      <c r="A13" s="45" t="s">
        <v>99</v>
      </c>
      <c r="B13" s="46" t="s">
        <v>100</v>
      </c>
      <c r="C13" s="46" t="s">
        <v>1245</v>
      </c>
      <c r="D13" s="12">
        <f>IF(ISBLANK(A13),"",IF(F13=0,"",AVERAGE(G13:XFD13)/3))</f>
        <v>209.38888888888889</v>
      </c>
      <c r="E13" s="16" t="str">
        <f>IF(F13&gt;=18,"Qualify","Non-Qualify")</f>
        <v>Qualify</v>
      </c>
      <c r="F13" s="13">
        <f>IF(ISBLANK(A13),"",COUNT(G13:XFD13)*3)</f>
        <v>18</v>
      </c>
      <c r="G13" s="1"/>
      <c r="H13" s="2"/>
      <c r="I13" s="2"/>
      <c r="J13" s="2"/>
      <c r="K13" s="2"/>
      <c r="L13" s="3"/>
      <c r="M13" s="4"/>
      <c r="N13" s="5"/>
      <c r="O13" s="5"/>
      <c r="P13" s="5"/>
      <c r="Q13" s="5"/>
      <c r="R13" s="8"/>
      <c r="S13" s="9"/>
      <c r="T13" s="9"/>
      <c r="U13" s="9"/>
      <c r="V13" s="9"/>
      <c r="W13" s="9"/>
      <c r="X13" s="9"/>
      <c r="Y13" s="19"/>
      <c r="Z13" s="19">
        <v>657</v>
      </c>
      <c r="AA13" s="19">
        <v>656</v>
      </c>
      <c r="AB13" s="19">
        <v>644</v>
      </c>
      <c r="AC13" s="19"/>
      <c r="AD13" s="19"/>
      <c r="AE13" s="20">
        <v>633</v>
      </c>
      <c r="AF13" s="20"/>
      <c r="AG13" s="20"/>
      <c r="AH13" s="20">
        <v>606</v>
      </c>
      <c r="AI13" s="20">
        <v>573</v>
      </c>
      <c r="AJ13" s="20"/>
      <c r="AK13" s="20"/>
    </row>
    <row r="14" spans="1:37" customFormat="1" ht="14.45" x14ac:dyDescent="0.35">
      <c r="A14" s="45" t="s">
        <v>123</v>
      </c>
      <c r="B14" s="46" t="s">
        <v>124</v>
      </c>
      <c r="C14" s="46" t="s">
        <v>125</v>
      </c>
      <c r="D14" s="12">
        <f>IF(ISBLANK(A14),"",IF(F14=0,"",AVERAGE(G14:XFD14)/3))</f>
        <v>203.90740740740739</v>
      </c>
      <c r="E14" s="16" t="str">
        <f>IF(F14&gt;=18,"Qualify","Non-Qualify")</f>
        <v>Qualify</v>
      </c>
      <c r="F14" s="13">
        <f>IF(ISBLANK(A14),"",COUNT(G14:XFD14)*3)</f>
        <v>54</v>
      </c>
      <c r="G14" s="1">
        <v>602</v>
      </c>
      <c r="H14" s="2"/>
      <c r="I14" s="2">
        <v>586</v>
      </c>
      <c r="J14" s="2">
        <v>655</v>
      </c>
      <c r="K14" s="2"/>
      <c r="L14" s="3"/>
      <c r="M14" s="4">
        <v>591</v>
      </c>
      <c r="N14" s="5">
        <v>479</v>
      </c>
      <c r="O14" s="5">
        <v>470</v>
      </c>
      <c r="P14" s="5">
        <v>471</v>
      </c>
      <c r="Q14" s="5"/>
      <c r="R14" s="8"/>
      <c r="S14" s="9">
        <v>693</v>
      </c>
      <c r="T14" s="9"/>
      <c r="U14" s="9">
        <f>224+221+233</f>
        <v>678</v>
      </c>
      <c r="V14" s="9">
        <f>205+266+226</f>
        <v>697</v>
      </c>
      <c r="W14" s="9">
        <f>247+170+201</f>
        <v>618</v>
      </c>
      <c r="X14" s="9">
        <f>234+209+223</f>
        <v>666</v>
      </c>
      <c r="Y14" s="19"/>
      <c r="Z14" s="19">
        <v>665</v>
      </c>
      <c r="AA14" s="19">
        <v>771</v>
      </c>
      <c r="AB14" s="19">
        <v>601</v>
      </c>
      <c r="AC14" s="19"/>
      <c r="AD14" s="19"/>
      <c r="AE14" s="20">
        <v>634</v>
      </c>
      <c r="AF14" s="20"/>
      <c r="AG14" s="20"/>
      <c r="AH14" s="20">
        <v>518</v>
      </c>
      <c r="AI14" s="20">
        <v>616</v>
      </c>
      <c r="AJ14" s="20"/>
      <c r="AK14" s="20"/>
    </row>
    <row r="15" spans="1:37" customFormat="1" ht="14.45" x14ac:dyDescent="0.35">
      <c r="A15" s="45" t="s">
        <v>154</v>
      </c>
      <c r="B15" s="46" t="s">
        <v>155</v>
      </c>
      <c r="C15" s="46" t="s">
        <v>156</v>
      </c>
      <c r="D15" s="12">
        <f>IF(ISBLANK(A15),"",IF(F15=0,"",AVERAGE(G15:XFD15)/3))</f>
        <v>173.7777777777778</v>
      </c>
      <c r="E15" s="16" t="str">
        <f>IF(F15&gt;=18,"Qualify","Non-Qualify")</f>
        <v>Qualify</v>
      </c>
      <c r="F15" s="13">
        <f>IF(ISBLANK(A15),"",COUNT(G15:XFD15)*3)</f>
        <v>27</v>
      </c>
      <c r="G15" s="1">
        <v>624</v>
      </c>
      <c r="H15" s="2"/>
      <c r="I15" s="2">
        <v>567</v>
      </c>
      <c r="J15" s="2">
        <v>585</v>
      </c>
      <c r="K15" s="2"/>
      <c r="L15" s="3"/>
      <c r="M15" s="4">
        <v>548</v>
      </c>
      <c r="N15" s="5"/>
      <c r="O15" s="5">
        <v>545</v>
      </c>
      <c r="P15" s="5">
        <v>647</v>
      </c>
      <c r="Q15" s="5"/>
      <c r="R15" s="8"/>
      <c r="S15" s="9"/>
      <c r="T15" s="9"/>
      <c r="U15" s="9"/>
      <c r="V15" s="9"/>
      <c r="W15" s="9"/>
      <c r="X15" s="9"/>
      <c r="Y15" s="19">
        <v>504</v>
      </c>
      <c r="Z15" s="19"/>
      <c r="AA15" s="19">
        <v>450</v>
      </c>
      <c r="AB15" s="19">
        <v>222</v>
      </c>
      <c r="AC15" s="19"/>
      <c r="AD15" s="19"/>
      <c r="AE15" s="20"/>
      <c r="AF15" s="20"/>
      <c r="AG15" s="20"/>
      <c r="AH15" s="20"/>
      <c r="AI15" s="20"/>
      <c r="AJ15" s="20"/>
      <c r="AK15" s="20"/>
    </row>
    <row r="16" spans="1:37" customFormat="1" ht="14.45" x14ac:dyDescent="0.35">
      <c r="A16" s="45" t="s">
        <v>202</v>
      </c>
      <c r="B16" s="46" t="s">
        <v>165</v>
      </c>
      <c r="C16" s="46" t="s">
        <v>203</v>
      </c>
      <c r="D16" s="12">
        <f>IF(ISBLANK(A16),"",IF(F16=0,"",AVERAGE(G16:XFD16)/3))</f>
        <v>224.13333333333333</v>
      </c>
      <c r="E16" s="16" t="str">
        <f>IF(F16&gt;=18,"Qualify","Non-Qualify")</f>
        <v>Qualify</v>
      </c>
      <c r="F16" s="13">
        <f>IF(ISBLANK(A16),"",COUNT(G16:XFD16)*3)</f>
        <v>30</v>
      </c>
      <c r="G16" s="1">
        <v>614</v>
      </c>
      <c r="H16" s="2">
        <v>632</v>
      </c>
      <c r="I16" s="2">
        <v>718</v>
      </c>
      <c r="J16" s="2">
        <v>523</v>
      </c>
      <c r="K16" s="2"/>
      <c r="L16" s="3"/>
      <c r="M16" s="4"/>
      <c r="N16" s="5"/>
      <c r="O16" s="5"/>
      <c r="P16" s="5"/>
      <c r="Q16" s="5"/>
      <c r="R16" s="8"/>
      <c r="S16" s="9">
        <v>772</v>
      </c>
      <c r="T16" s="9">
        <f>224+211+213</f>
        <v>648</v>
      </c>
      <c r="U16" s="9">
        <f>255+244+263</f>
        <v>762</v>
      </c>
      <c r="V16" s="9">
        <f>184+197+231</f>
        <v>612</v>
      </c>
      <c r="W16" s="9">
        <f>248+266+265</f>
        <v>779</v>
      </c>
      <c r="X16" s="9">
        <f>222+211+231</f>
        <v>664</v>
      </c>
      <c r="Y16" s="19"/>
      <c r="Z16" s="19"/>
      <c r="AA16" s="19"/>
      <c r="AB16" s="19"/>
      <c r="AC16" s="19"/>
      <c r="AD16" s="19"/>
      <c r="AE16" s="20"/>
      <c r="AF16" s="20"/>
      <c r="AG16" s="20"/>
      <c r="AH16" s="20"/>
      <c r="AI16" s="20"/>
      <c r="AJ16" s="20"/>
      <c r="AK16" s="20"/>
    </row>
    <row r="17" spans="1:37" customFormat="1" ht="14.45" x14ac:dyDescent="0.35">
      <c r="A17" s="45" t="s">
        <v>221</v>
      </c>
      <c r="B17" s="46" t="s">
        <v>222</v>
      </c>
      <c r="C17" s="46" t="s">
        <v>223</v>
      </c>
      <c r="D17" s="12">
        <f>IF(ISBLANK(A17),"",IF(F17=0,"",AVERAGE(G17:XFD17)/3))</f>
        <v>230.38888888888889</v>
      </c>
      <c r="E17" s="16" t="str">
        <f>IF(F17&gt;=18,"Qualify","Non-Qualify")</f>
        <v>Qualify</v>
      </c>
      <c r="F17" s="13">
        <f>IF(ISBLANK(A17),"",COUNT(G17:XFD17)*3)</f>
        <v>18</v>
      </c>
      <c r="G17" s="1"/>
      <c r="H17" s="2"/>
      <c r="I17" s="2"/>
      <c r="J17" s="2"/>
      <c r="K17" s="2"/>
      <c r="L17" s="3"/>
      <c r="M17" s="4">
        <v>749</v>
      </c>
      <c r="N17" s="5"/>
      <c r="O17" s="5">
        <v>769</v>
      </c>
      <c r="P17" s="5">
        <v>786</v>
      </c>
      <c r="Q17" s="5"/>
      <c r="R17" s="8"/>
      <c r="S17" s="9"/>
      <c r="T17" s="9"/>
      <c r="U17" s="9"/>
      <c r="V17" s="9"/>
      <c r="W17" s="9"/>
      <c r="X17" s="9"/>
      <c r="Y17" s="19"/>
      <c r="Z17" s="19"/>
      <c r="AA17" s="19"/>
      <c r="AB17" s="19"/>
      <c r="AC17" s="19"/>
      <c r="AD17" s="19"/>
      <c r="AE17" s="20">
        <v>583</v>
      </c>
      <c r="AF17" s="20"/>
      <c r="AG17" s="20"/>
      <c r="AH17" s="20">
        <v>665</v>
      </c>
      <c r="AI17" s="20">
        <v>595</v>
      </c>
      <c r="AJ17" s="20"/>
      <c r="AK17" s="20"/>
    </row>
    <row r="18" spans="1:37" customFormat="1" ht="14.45" x14ac:dyDescent="0.35">
      <c r="A18" s="45" t="s">
        <v>231</v>
      </c>
      <c r="B18" s="46" t="s">
        <v>232</v>
      </c>
      <c r="C18" s="46" t="s">
        <v>233</v>
      </c>
      <c r="D18" s="12">
        <f>IF(ISBLANK(A18),"",IF(F18=0,"",AVERAGE(G18:XFD18)/3))</f>
        <v>209.08333333333334</v>
      </c>
      <c r="E18" s="16" t="str">
        <f>IF(F18&gt;=18,"Qualify","Non-Qualify")</f>
        <v>Qualify</v>
      </c>
      <c r="F18" s="13">
        <f>IF(ISBLANK(A18),"",COUNT(G18:XFD18)*3)</f>
        <v>36</v>
      </c>
      <c r="G18" s="1">
        <v>671</v>
      </c>
      <c r="H18" s="2">
        <v>552</v>
      </c>
      <c r="I18" s="2">
        <v>575</v>
      </c>
      <c r="J18" s="2">
        <v>513</v>
      </c>
      <c r="K18" s="2">
        <v>673</v>
      </c>
      <c r="L18" s="3">
        <v>565</v>
      </c>
      <c r="M18" s="4"/>
      <c r="N18" s="5"/>
      <c r="O18" s="5"/>
      <c r="P18" s="5"/>
      <c r="Q18" s="5"/>
      <c r="R18" s="8"/>
      <c r="S18" s="9">
        <v>710</v>
      </c>
      <c r="T18" s="9">
        <f>194+210+210</f>
        <v>614</v>
      </c>
      <c r="U18" s="9">
        <f>225+201+212</f>
        <v>638</v>
      </c>
      <c r="V18" s="9">
        <f>233+229+168</f>
        <v>630</v>
      </c>
      <c r="W18" s="9">
        <f>223+279+212</f>
        <v>714</v>
      </c>
      <c r="X18" s="9">
        <f>257+232+183</f>
        <v>672</v>
      </c>
      <c r="Y18" s="19"/>
      <c r="Z18" s="19"/>
      <c r="AA18" s="19"/>
      <c r="AB18" s="19"/>
      <c r="AC18" s="19"/>
      <c r="AD18" s="19"/>
      <c r="AE18" s="20"/>
      <c r="AF18" s="20"/>
      <c r="AG18" s="20"/>
      <c r="AH18" s="20"/>
      <c r="AI18" s="20"/>
      <c r="AJ18" s="20"/>
      <c r="AK18" s="20"/>
    </row>
    <row r="19" spans="1:37" customFormat="1" ht="14.45" x14ac:dyDescent="0.35">
      <c r="A19" s="45" t="s">
        <v>246</v>
      </c>
      <c r="B19" s="46" t="s">
        <v>136</v>
      </c>
      <c r="C19" s="46" t="s">
        <v>249</v>
      </c>
      <c r="D19" s="12">
        <f>IF(ISBLANK(A19),"",IF(F19=0,"",AVERAGE(G19:XFD19)/3))</f>
        <v>231.5</v>
      </c>
      <c r="E19" s="16" t="str">
        <f>IF(F19&gt;=18,"Qualify","Non-Qualify")</f>
        <v>Qualify</v>
      </c>
      <c r="F19" s="13">
        <f>IF(ISBLANK(A19),"",COUNT(G19:XFD19)*3)</f>
        <v>18</v>
      </c>
      <c r="G19" s="1"/>
      <c r="H19" s="2"/>
      <c r="I19" s="2"/>
      <c r="J19" s="2"/>
      <c r="K19" s="2"/>
      <c r="L19" s="3"/>
      <c r="M19" s="4"/>
      <c r="N19" s="5"/>
      <c r="O19" s="5"/>
      <c r="P19" s="5"/>
      <c r="Q19" s="5"/>
      <c r="R19" s="8"/>
      <c r="S19" s="9"/>
      <c r="T19" s="9"/>
      <c r="U19" s="9"/>
      <c r="V19" s="9"/>
      <c r="W19" s="9"/>
      <c r="X19" s="9"/>
      <c r="Y19" s="19"/>
      <c r="Z19" s="19">
        <v>728</v>
      </c>
      <c r="AA19" s="19">
        <v>714</v>
      </c>
      <c r="AB19" s="19">
        <v>735</v>
      </c>
      <c r="AC19" s="19"/>
      <c r="AD19" s="19"/>
      <c r="AE19" s="20">
        <v>658</v>
      </c>
      <c r="AF19" s="20"/>
      <c r="AG19" s="20"/>
      <c r="AH19" s="20">
        <v>685</v>
      </c>
      <c r="AI19" s="20">
        <v>647</v>
      </c>
      <c r="AJ19" s="20"/>
      <c r="AK19" s="20"/>
    </row>
    <row r="20" spans="1:37" customFormat="1" ht="14.45" x14ac:dyDescent="0.35">
      <c r="A20" s="45" t="s">
        <v>250</v>
      </c>
      <c r="B20" s="46" t="s">
        <v>251</v>
      </c>
      <c r="C20" s="46" t="s">
        <v>252</v>
      </c>
      <c r="D20" s="12">
        <f>IF(ISBLANK(A20),"",IF(F20=0,"",AVERAGE(G20:XFD20)/3))</f>
        <v>168.77777777777777</v>
      </c>
      <c r="E20" s="16" t="str">
        <f>IF(F20&gt;=18,"Qualify","Non-Qualify")</f>
        <v>Qualify</v>
      </c>
      <c r="F20" s="13">
        <f>IF(ISBLANK(A20),"",COUNT(G20:XFD20)*3)</f>
        <v>18</v>
      </c>
      <c r="G20" s="1"/>
      <c r="H20" s="2"/>
      <c r="I20" s="2"/>
      <c r="J20" s="2"/>
      <c r="K20" s="2"/>
      <c r="L20" s="3"/>
      <c r="M20" s="4">
        <v>496</v>
      </c>
      <c r="N20" s="5"/>
      <c r="O20" s="5">
        <v>453</v>
      </c>
      <c r="P20" s="5">
        <v>571</v>
      </c>
      <c r="Q20" s="5"/>
      <c r="R20" s="8"/>
      <c r="S20" s="9"/>
      <c r="T20" s="9"/>
      <c r="U20" s="9"/>
      <c r="V20" s="9"/>
      <c r="W20" s="9"/>
      <c r="X20" s="9"/>
      <c r="Y20" s="19"/>
      <c r="Z20" s="19"/>
      <c r="AA20" s="19"/>
      <c r="AB20" s="19"/>
      <c r="AC20" s="19"/>
      <c r="AD20" s="19"/>
      <c r="AE20" s="20">
        <v>453</v>
      </c>
      <c r="AF20" s="20"/>
      <c r="AG20" s="20"/>
      <c r="AH20" s="20">
        <v>547</v>
      </c>
      <c r="AI20" s="20">
        <v>518</v>
      </c>
      <c r="AJ20" s="20"/>
      <c r="AK20" s="20"/>
    </row>
    <row r="21" spans="1:37" customFormat="1" ht="14.45" x14ac:dyDescent="0.35">
      <c r="A21" s="45" t="s">
        <v>271</v>
      </c>
      <c r="B21" s="46" t="s">
        <v>78</v>
      </c>
      <c r="C21" s="46" t="s">
        <v>273</v>
      </c>
      <c r="D21" s="12">
        <f>IF(ISBLANK(A21),"",IF(F21=0,"",AVERAGE(G21:XFD21)/3))</f>
        <v>170.22222222222223</v>
      </c>
      <c r="E21" s="16" t="str">
        <f>IF(F21&gt;=18,"Qualify","Non-Qualify")</f>
        <v>Qualify</v>
      </c>
      <c r="F21" s="13">
        <f>IF(ISBLANK(A21),"",COUNT(G21:XFD21)*3)</f>
        <v>18</v>
      </c>
      <c r="G21" s="1">
        <v>523</v>
      </c>
      <c r="H21" s="2"/>
      <c r="I21" s="2">
        <v>532</v>
      </c>
      <c r="J21" s="2">
        <v>527</v>
      </c>
      <c r="K21" s="2"/>
      <c r="L21" s="3"/>
      <c r="M21" s="4">
        <v>499</v>
      </c>
      <c r="N21" s="5"/>
      <c r="O21" s="5">
        <v>431</v>
      </c>
      <c r="P21" s="5">
        <v>552</v>
      </c>
      <c r="Q21" s="5"/>
      <c r="R21" s="8"/>
      <c r="S21" s="9"/>
      <c r="T21" s="9"/>
      <c r="U21" s="9"/>
      <c r="V21" s="9"/>
      <c r="W21" s="9"/>
      <c r="X21" s="9"/>
      <c r="Y21" s="19"/>
      <c r="Z21" s="19"/>
      <c r="AA21" s="19"/>
      <c r="AB21" s="19"/>
      <c r="AC21" s="19"/>
      <c r="AD21" s="19"/>
      <c r="AE21" s="20"/>
      <c r="AF21" s="20"/>
      <c r="AG21" s="20"/>
      <c r="AH21" s="20"/>
      <c r="AI21" s="20"/>
      <c r="AJ21" s="20"/>
      <c r="AK21" s="20"/>
    </row>
    <row r="22" spans="1:37" customFormat="1" ht="14.45" x14ac:dyDescent="0.35">
      <c r="A22" s="45" t="s">
        <v>283</v>
      </c>
      <c r="B22" s="46" t="s">
        <v>285</v>
      </c>
      <c r="C22" s="46" t="s">
        <v>286</v>
      </c>
      <c r="D22" s="12">
        <f>IF(ISBLANK(A22),"",IF(F22=0,"",AVERAGE(G22:XFD22)/3))</f>
        <v>214.05555555555554</v>
      </c>
      <c r="E22" s="16" t="str">
        <f>IF(F22&gt;=18,"Qualify","Non-Qualify")</f>
        <v>Qualify</v>
      </c>
      <c r="F22" s="13">
        <f>IF(ISBLANK(A22),"",COUNT(G22:XFD22)*3)</f>
        <v>18</v>
      </c>
      <c r="G22" s="1">
        <v>708</v>
      </c>
      <c r="H22" s="2"/>
      <c r="I22" s="2">
        <v>684</v>
      </c>
      <c r="J22" s="2">
        <v>533</v>
      </c>
      <c r="K22" s="2"/>
      <c r="L22" s="3"/>
      <c r="M22" s="4">
        <v>676</v>
      </c>
      <c r="N22" s="5"/>
      <c r="O22" s="5">
        <v>673</v>
      </c>
      <c r="P22" s="5">
        <v>579</v>
      </c>
      <c r="Q22" s="5"/>
      <c r="R22" s="8"/>
      <c r="S22" s="9"/>
      <c r="T22" s="9"/>
      <c r="U22" s="9"/>
      <c r="V22" s="9"/>
      <c r="W22" s="9"/>
      <c r="X22" s="9"/>
      <c r="Y22" s="19"/>
      <c r="Z22" s="19"/>
      <c r="AA22" s="19"/>
      <c r="AB22" s="19"/>
      <c r="AC22" s="19"/>
      <c r="AD22" s="19"/>
      <c r="AE22" s="20"/>
      <c r="AF22" s="20"/>
      <c r="AG22" s="20"/>
      <c r="AH22" s="20"/>
      <c r="AI22" s="20"/>
      <c r="AJ22" s="20"/>
      <c r="AK22" s="20"/>
    </row>
    <row r="23" spans="1:37" customFormat="1" ht="14.45" x14ac:dyDescent="0.35">
      <c r="A23" s="45" t="s">
        <v>283</v>
      </c>
      <c r="B23" s="46" t="s">
        <v>287</v>
      </c>
      <c r="C23" s="46" t="s">
        <v>288</v>
      </c>
      <c r="D23" s="12">
        <f>IF(ISBLANK(A23),"",IF(F23=0,"",AVERAGE(G23:XFD23)/3))</f>
        <v>172.92592592592595</v>
      </c>
      <c r="E23" s="16" t="str">
        <f>IF(F23&gt;=18,"Qualify","Non-Qualify")</f>
        <v>Qualify</v>
      </c>
      <c r="F23" s="13">
        <f>IF(ISBLANK(A23),"",COUNT(G23:XFD23)*3)</f>
        <v>27</v>
      </c>
      <c r="G23" s="1">
        <v>545</v>
      </c>
      <c r="H23" s="2"/>
      <c r="I23" s="2">
        <v>593</v>
      </c>
      <c r="J23" s="2">
        <v>600</v>
      </c>
      <c r="K23" s="2"/>
      <c r="L23" s="3"/>
      <c r="M23" s="4">
        <v>422</v>
      </c>
      <c r="N23" s="5"/>
      <c r="O23" s="5">
        <v>535</v>
      </c>
      <c r="P23" s="5">
        <v>537</v>
      </c>
      <c r="Q23" s="5"/>
      <c r="R23" s="8"/>
      <c r="S23" s="9"/>
      <c r="T23" s="9"/>
      <c r="U23" s="9"/>
      <c r="V23" s="9"/>
      <c r="W23" s="9"/>
      <c r="X23" s="9"/>
      <c r="Y23" s="19"/>
      <c r="Z23" s="19">
        <v>466</v>
      </c>
      <c r="AA23" s="19">
        <v>483</v>
      </c>
      <c r="AB23" s="19">
        <v>488</v>
      </c>
      <c r="AC23" s="19"/>
      <c r="AD23" s="19"/>
      <c r="AE23" s="20"/>
      <c r="AF23" s="20"/>
      <c r="AG23" s="20"/>
      <c r="AH23" s="20"/>
      <c r="AI23" s="20"/>
      <c r="AJ23" s="20"/>
      <c r="AK23" s="20"/>
    </row>
    <row r="24" spans="1:37" customFormat="1" ht="14.45" x14ac:dyDescent="0.35">
      <c r="A24" s="45" t="s">
        <v>305</v>
      </c>
      <c r="B24" s="46" t="s">
        <v>119</v>
      </c>
      <c r="C24" s="46" t="s">
        <v>306</v>
      </c>
      <c r="D24" s="12">
        <f>IF(ISBLANK(A24),"",IF(F24=0,"",AVERAGE(G24:XFD24)/3))</f>
        <v>206.05555555555554</v>
      </c>
      <c r="E24" s="16" t="str">
        <f>IF(F24&gt;=18,"Qualify","Non-Qualify")</f>
        <v>Qualify</v>
      </c>
      <c r="F24" s="13">
        <f>IF(ISBLANK(A24),"",COUNT(G24:XFD24)*3)</f>
        <v>18</v>
      </c>
      <c r="G24" s="1"/>
      <c r="H24" s="2"/>
      <c r="I24" s="2"/>
      <c r="J24" s="2"/>
      <c r="K24" s="2"/>
      <c r="L24" s="3"/>
      <c r="M24" s="4">
        <v>582</v>
      </c>
      <c r="N24" s="5"/>
      <c r="O24" s="5">
        <v>636</v>
      </c>
      <c r="P24" s="5">
        <v>611</v>
      </c>
      <c r="Q24" s="5"/>
      <c r="R24" s="8"/>
      <c r="S24" s="9"/>
      <c r="T24" s="9"/>
      <c r="U24" s="9"/>
      <c r="V24" s="9"/>
      <c r="W24" s="9"/>
      <c r="X24" s="9"/>
      <c r="Y24" s="19"/>
      <c r="Z24" s="19"/>
      <c r="AA24" s="19"/>
      <c r="AB24" s="19"/>
      <c r="AC24" s="19"/>
      <c r="AD24" s="19"/>
      <c r="AE24" s="20">
        <v>556</v>
      </c>
      <c r="AF24" s="20"/>
      <c r="AG24" s="20"/>
      <c r="AH24" s="20">
        <v>627</v>
      </c>
      <c r="AI24" s="20">
        <v>697</v>
      </c>
      <c r="AJ24" s="20"/>
      <c r="AK24" s="20"/>
    </row>
    <row r="25" spans="1:37" customFormat="1" ht="14.45" x14ac:dyDescent="0.35">
      <c r="A25" s="45" t="s">
        <v>325</v>
      </c>
      <c r="B25" s="46" t="s">
        <v>290</v>
      </c>
      <c r="C25" s="46" t="s">
        <v>326</v>
      </c>
      <c r="D25" s="12">
        <f>IF(ISBLANK(A25),"",IF(F25=0,"",AVERAGE(G25:XFD25)/3))</f>
        <v>195.40740740740739</v>
      </c>
      <c r="E25" s="16" t="str">
        <f>IF(F25&gt;=18,"Qualify","Non-Qualify")</f>
        <v>Qualify</v>
      </c>
      <c r="F25" s="13">
        <f>IF(ISBLANK(A25),"",COUNT(G25:XFD25)*3)</f>
        <v>27</v>
      </c>
      <c r="G25" s="1"/>
      <c r="H25" s="2"/>
      <c r="I25" s="2"/>
      <c r="J25" s="2"/>
      <c r="K25" s="2"/>
      <c r="L25" s="3"/>
      <c r="M25" s="4">
        <v>574</v>
      </c>
      <c r="N25" s="5"/>
      <c r="O25" s="5">
        <v>607</v>
      </c>
      <c r="P25" s="5">
        <v>491</v>
      </c>
      <c r="Q25" s="5"/>
      <c r="R25" s="8"/>
      <c r="S25" s="9"/>
      <c r="T25" s="9"/>
      <c r="U25" s="9"/>
      <c r="V25" s="9"/>
      <c r="W25" s="9"/>
      <c r="X25" s="9"/>
      <c r="Y25" s="19"/>
      <c r="Z25" s="19">
        <v>598</v>
      </c>
      <c r="AA25" s="19">
        <v>597</v>
      </c>
      <c r="AB25" s="19">
        <v>731</v>
      </c>
      <c r="AC25" s="19"/>
      <c r="AD25" s="19"/>
      <c r="AE25" s="20">
        <v>553</v>
      </c>
      <c r="AF25" s="20"/>
      <c r="AG25" s="20"/>
      <c r="AH25" s="20">
        <v>567</v>
      </c>
      <c r="AI25" s="20">
        <v>558</v>
      </c>
      <c r="AJ25" s="20"/>
      <c r="AK25" s="20"/>
    </row>
    <row r="26" spans="1:37" customFormat="1" ht="14.45" x14ac:dyDescent="0.35">
      <c r="A26" s="45" t="s">
        <v>348</v>
      </c>
      <c r="B26" s="46" t="s">
        <v>113</v>
      </c>
      <c r="C26" s="46"/>
      <c r="D26" s="12">
        <f>IF(ISBLANK(A26),"",IF(F26=0,"",AVERAGE(G26:XFD26)/3))</f>
        <v>197.88888888888889</v>
      </c>
      <c r="E26" s="16" t="str">
        <f>IF(F26&gt;=18,"Qualify","Non-Qualify")</f>
        <v>Qualify</v>
      </c>
      <c r="F26" s="13">
        <f>IF(ISBLANK(A26),"",COUNT(G26:XFD26)*3)</f>
        <v>18</v>
      </c>
      <c r="G26" s="1">
        <v>565</v>
      </c>
      <c r="H26" s="2"/>
      <c r="I26" s="2">
        <v>568</v>
      </c>
      <c r="J26" s="2">
        <v>593</v>
      </c>
      <c r="K26" s="2"/>
      <c r="L26" s="3"/>
      <c r="M26" s="4"/>
      <c r="N26" s="5"/>
      <c r="O26" s="5"/>
      <c r="P26" s="5"/>
      <c r="Q26" s="5"/>
      <c r="R26" s="8"/>
      <c r="S26" s="9">
        <v>632</v>
      </c>
      <c r="T26" s="9"/>
      <c r="U26" s="9">
        <f>176+213+209</f>
        <v>598</v>
      </c>
      <c r="V26" s="9">
        <f>224+178+204</f>
        <v>606</v>
      </c>
      <c r="W26" s="9"/>
      <c r="X26" s="9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</row>
    <row r="27" spans="1:37" customFormat="1" ht="14.45" x14ac:dyDescent="0.35">
      <c r="A27" s="45" t="s">
        <v>358</v>
      </c>
      <c r="B27" s="46" t="s">
        <v>359</v>
      </c>
      <c r="C27" s="46" t="s">
        <v>360</v>
      </c>
      <c r="D27" s="12">
        <f>IF(ISBLANK(A27),"",IF(F27=0,"",AVERAGE(G27:XFD27)/3))</f>
        <v>172</v>
      </c>
      <c r="E27" s="16" t="str">
        <f>IF(F27&gt;=18,"Qualify","Non-Qualify")</f>
        <v>Qualify</v>
      </c>
      <c r="F27" s="13">
        <f>IF(ISBLANK(A27),"",COUNT(G27:XFD27)*3)</f>
        <v>18</v>
      </c>
      <c r="G27" s="1">
        <v>473</v>
      </c>
      <c r="H27" s="2"/>
      <c r="I27" s="2">
        <v>481</v>
      </c>
      <c r="J27" s="2">
        <v>550</v>
      </c>
      <c r="K27" s="2"/>
      <c r="L27" s="3"/>
      <c r="M27" s="4">
        <v>549</v>
      </c>
      <c r="N27" s="5"/>
      <c r="O27" s="5">
        <v>512</v>
      </c>
      <c r="P27" s="5">
        <v>531</v>
      </c>
      <c r="Q27" s="5"/>
      <c r="R27" s="8"/>
      <c r="S27" s="9"/>
      <c r="T27" s="9"/>
      <c r="U27" s="9"/>
      <c r="V27" s="9"/>
      <c r="W27" s="9"/>
      <c r="X27" s="9"/>
      <c r="Y27" s="19"/>
      <c r="Z27" s="19"/>
      <c r="AA27" s="19"/>
      <c r="AB27" s="19"/>
      <c r="AC27" s="19"/>
      <c r="AD27" s="19"/>
      <c r="AE27" s="20"/>
      <c r="AF27" s="20"/>
      <c r="AG27" s="20"/>
      <c r="AH27" s="20"/>
      <c r="AI27" s="20"/>
      <c r="AJ27" s="20"/>
      <c r="AK27" s="20"/>
    </row>
    <row r="28" spans="1:37" customFormat="1" ht="14.45" x14ac:dyDescent="0.35">
      <c r="A28" s="45" t="s">
        <v>361</v>
      </c>
      <c r="B28" s="46" t="s">
        <v>200</v>
      </c>
      <c r="C28" s="46" t="s">
        <v>362</v>
      </c>
      <c r="D28" s="12">
        <f>IF(ISBLANK(A28),"",IF(F28=0,"",AVERAGE(G28:XFD28)/3))</f>
        <v>198.45833333333334</v>
      </c>
      <c r="E28" s="16" t="str">
        <f>IF(F28&gt;=18,"Qualify","Non-Qualify")</f>
        <v>Qualify</v>
      </c>
      <c r="F28" s="13">
        <f>IF(ISBLANK(A28),"",COUNT(G28:XFD28)*3)</f>
        <v>24</v>
      </c>
      <c r="G28" s="1"/>
      <c r="H28" s="2"/>
      <c r="I28" s="2"/>
      <c r="J28" s="2"/>
      <c r="K28" s="2"/>
      <c r="L28" s="3"/>
      <c r="M28" s="4">
        <v>539</v>
      </c>
      <c r="N28" s="5"/>
      <c r="O28" s="5">
        <v>627</v>
      </c>
      <c r="P28" s="5">
        <v>592</v>
      </c>
      <c r="Q28" s="5"/>
      <c r="R28" s="8"/>
      <c r="S28" s="9"/>
      <c r="T28" s="9"/>
      <c r="U28" s="9"/>
      <c r="V28" s="9"/>
      <c r="W28" s="9"/>
      <c r="X28" s="9"/>
      <c r="Y28" s="19"/>
      <c r="Z28" s="19"/>
      <c r="AA28" s="19"/>
      <c r="AB28" s="19"/>
      <c r="AC28" s="19"/>
      <c r="AD28" s="19"/>
      <c r="AE28" s="20">
        <v>667</v>
      </c>
      <c r="AF28" s="20">
        <v>662</v>
      </c>
      <c r="AG28" s="20">
        <v>584</v>
      </c>
      <c r="AH28" s="20">
        <v>534</v>
      </c>
      <c r="AI28" s="20">
        <v>558</v>
      </c>
      <c r="AJ28" s="20"/>
      <c r="AK28" s="20"/>
    </row>
    <row r="29" spans="1:37" customFormat="1" ht="14.45" x14ac:dyDescent="0.35">
      <c r="A29" s="45" t="s">
        <v>364</v>
      </c>
      <c r="B29" s="46" t="s">
        <v>365</v>
      </c>
      <c r="C29" s="46" t="s">
        <v>366</v>
      </c>
      <c r="D29" s="12">
        <f>IF(ISBLANK(A29),"",IF(F29=0,"",AVERAGE(G29:XFD29)/3))</f>
        <v>226</v>
      </c>
      <c r="E29" s="16" t="str">
        <f>IF(F29&gt;=18,"Qualify","Non-Qualify")</f>
        <v>Qualify</v>
      </c>
      <c r="F29" s="13">
        <f>IF(ISBLANK(A29),"",COUNT(G29:XFD29)*3)</f>
        <v>24</v>
      </c>
      <c r="G29" s="1"/>
      <c r="H29" s="2"/>
      <c r="I29" s="2"/>
      <c r="J29" s="2"/>
      <c r="K29" s="2"/>
      <c r="L29" s="3"/>
      <c r="M29" s="4"/>
      <c r="N29" s="5"/>
      <c r="O29" s="5"/>
      <c r="P29" s="5"/>
      <c r="Q29" s="5"/>
      <c r="R29" s="8"/>
      <c r="S29" s="9"/>
      <c r="T29" s="9"/>
      <c r="U29" s="9"/>
      <c r="V29" s="9"/>
      <c r="W29" s="9"/>
      <c r="X29" s="9"/>
      <c r="Y29" s="19"/>
      <c r="Z29" s="19">
        <v>787</v>
      </c>
      <c r="AA29" s="19">
        <v>629</v>
      </c>
      <c r="AB29" s="19">
        <v>696</v>
      </c>
      <c r="AC29" s="19"/>
      <c r="AD29" s="19"/>
      <c r="AE29" s="20">
        <v>705</v>
      </c>
      <c r="AF29" s="20">
        <v>680</v>
      </c>
      <c r="AG29" s="20">
        <v>658</v>
      </c>
      <c r="AH29" s="20">
        <v>615</v>
      </c>
      <c r="AI29" s="20">
        <v>654</v>
      </c>
      <c r="AJ29" s="20"/>
      <c r="AK29" s="20"/>
    </row>
    <row r="30" spans="1:37" customFormat="1" ht="14.45" x14ac:dyDescent="0.35">
      <c r="A30" s="45" t="s">
        <v>387</v>
      </c>
      <c r="B30" s="46" t="s">
        <v>160</v>
      </c>
      <c r="C30" s="46"/>
      <c r="D30" s="12">
        <f>IF(ISBLANK(A30),"",IF(F30=0,"",AVERAGE(G30:XFD30)/3))</f>
        <v>200.33333333333334</v>
      </c>
      <c r="E30" s="16" t="str">
        <f>IF(F30&gt;=18,"Qualify","Non-Qualify")</f>
        <v>Qualify</v>
      </c>
      <c r="F30" s="13">
        <f>IF(ISBLANK(A30),"",COUNT(G30:XFD30)*3)</f>
        <v>18</v>
      </c>
      <c r="G30" s="1">
        <v>640</v>
      </c>
      <c r="H30" s="2"/>
      <c r="I30" s="2">
        <v>628</v>
      </c>
      <c r="J30" s="2">
        <v>597</v>
      </c>
      <c r="K30" s="2"/>
      <c r="L30" s="3"/>
      <c r="M30" s="4"/>
      <c r="N30" s="5"/>
      <c r="O30" s="5"/>
      <c r="P30" s="5"/>
      <c r="Q30" s="5"/>
      <c r="R30" s="8"/>
      <c r="S30" s="9">
        <v>620</v>
      </c>
      <c r="T30" s="9"/>
      <c r="U30" s="9">
        <f>180+196+232</f>
        <v>608</v>
      </c>
      <c r="V30" s="9">
        <v>513</v>
      </c>
      <c r="W30" s="9"/>
      <c r="X30" s="9"/>
      <c r="Y30" s="19"/>
      <c r="Z30" s="19"/>
      <c r="AA30" s="19"/>
      <c r="AB30" s="19"/>
      <c r="AC30" s="19"/>
      <c r="AD30" s="19"/>
      <c r="AE30" s="20"/>
      <c r="AF30" s="20"/>
      <c r="AG30" s="20"/>
      <c r="AH30" s="20"/>
      <c r="AI30" s="20"/>
      <c r="AJ30" s="20"/>
      <c r="AK30" s="20"/>
    </row>
    <row r="31" spans="1:37" customFormat="1" ht="14.45" x14ac:dyDescent="0.35">
      <c r="A31" s="45" t="s">
        <v>390</v>
      </c>
      <c r="B31" s="46" t="s">
        <v>391</v>
      </c>
      <c r="C31" s="46" t="s">
        <v>392</v>
      </c>
      <c r="D31" s="12">
        <f>IF(ISBLANK(A31),"",IF(F31=0,"",AVERAGE(G31:XFD31)/3))</f>
        <v>162.47619047619048</v>
      </c>
      <c r="E31" s="16" t="str">
        <f>IF(F31&gt;=18,"Qualify","Non-Qualify")</f>
        <v>Qualify</v>
      </c>
      <c r="F31" s="13">
        <v>20</v>
      </c>
      <c r="G31" s="1">
        <v>521</v>
      </c>
      <c r="H31" s="2"/>
      <c r="I31" s="2">
        <v>535</v>
      </c>
      <c r="J31" s="2">
        <v>559</v>
      </c>
      <c r="K31" s="2"/>
      <c r="L31" s="3"/>
      <c r="M31" s="4"/>
      <c r="N31" s="5"/>
      <c r="O31" s="5"/>
      <c r="P31" s="5"/>
      <c r="Q31" s="5"/>
      <c r="R31" s="8"/>
      <c r="S31" s="9"/>
      <c r="T31" s="9"/>
      <c r="U31" s="9"/>
      <c r="V31" s="9"/>
      <c r="W31" s="9"/>
      <c r="X31" s="9"/>
      <c r="Y31" s="19"/>
      <c r="Z31" s="19"/>
      <c r="AA31" s="19">
        <v>637</v>
      </c>
      <c r="AB31" s="19">
        <v>460</v>
      </c>
      <c r="AC31" s="19"/>
      <c r="AD31" s="19"/>
      <c r="AE31" s="20"/>
      <c r="AF31" s="20"/>
      <c r="AG31" s="20"/>
      <c r="AH31" s="20">
        <v>436</v>
      </c>
      <c r="AI31" s="20">
        <v>264</v>
      </c>
      <c r="AJ31" s="20"/>
      <c r="AK31" s="20"/>
    </row>
    <row r="32" spans="1:37" customFormat="1" ht="14.45" x14ac:dyDescent="0.35">
      <c r="A32" s="45" t="s">
        <v>400</v>
      </c>
      <c r="B32" s="46" t="s">
        <v>403</v>
      </c>
      <c r="C32" s="46" t="s">
        <v>404</v>
      </c>
      <c r="D32" s="12">
        <f>IF(ISBLANK(A32),"",IF(F32=0,"",AVERAGE(G32:XFD32)/3))</f>
        <v>169</v>
      </c>
      <c r="E32" s="16" t="str">
        <f>IF(F32&gt;=18,"Qualify","Non-Qualify")</f>
        <v>Qualify</v>
      </c>
      <c r="F32" s="13">
        <f>IF(ISBLANK(A32),"",COUNT(G32:XFD32)*3)</f>
        <v>18</v>
      </c>
      <c r="G32" s="1"/>
      <c r="H32" s="2"/>
      <c r="I32" s="2"/>
      <c r="J32" s="2"/>
      <c r="K32" s="2"/>
      <c r="L32" s="3"/>
      <c r="M32" s="4">
        <v>601</v>
      </c>
      <c r="N32" s="5"/>
      <c r="O32" s="5">
        <v>612</v>
      </c>
      <c r="P32" s="5">
        <v>520</v>
      </c>
      <c r="Q32" s="5"/>
      <c r="R32" s="8"/>
      <c r="S32" s="9"/>
      <c r="T32" s="9"/>
      <c r="U32" s="9"/>
      <c r="V32" s="9"/>
      <c r="W32" s="9"/>
      <c r="X32" s="9"/>
      <c r="Y32" s="19"/>
      <c r="Z32" s="19"/>
      <c r="AA32" s="19"/>
      <c r="AB32" s="19"/>
      <c r="AC32" s="19"/>
      <c r="AD32" s="19"/>
      <c r="AE32" s="20">
        <v>464</v>
      </c>
      <c r="AF32" s="20"/>
      <c r="AG32" s="20"/>
      <c r="AH32" s="20">
        <v>409</v>
      </c>
      <c r="AI32" s="20">
        <v>436</v>
      </c>
      <c r="AJ32" s="20"/>
      <c r="AK32" s="20"/>
    </row>
    <row r="33" spans="1:37" customFormat="1" ht="14.45" x14ac:dyDescent="0.35">
      <c r="A33" s="45" t="s">
        <v>407</v>
      </c>
      <c r="B33" s="46" t="s">
        <v>124</v>
      </c>
      <c r="C33" s="46" t="s">
        <v>408</v>
      </c>
      <c r="D33" s="12">
        <f>IF(ISBLANK(A33),"",IF(F33=0,"",AVERAGE(G33:XFD33)/3))</f>
        <v>197.83333333333334</v>
      </c>
      <c r="E33" s="16" t="str">
        <f>IF(F33&gt;=18,"Qualify","Non-Qualify")</f>
        <v>Qualify</v>
      </c>
      <c r="F33" s="13">
        <f>IF(ISBLANK(A33),"",COUNT(G33:XFD33)*3)</f>
        <v>18</v>
      </c>
      <c r="G33" s="1"/>
      <c r="H33" s="2"/>
      <c r="I33" s="2"/>
      <c r="J33" s="2"/>
      <c r="K33" s="2"/>
      <c r="L33" s="3"/>
      <c r="M33" s="4"/>
      <c r="N33" s="5"/>
      <c r="O33" s="5"/>
      <c r="P33" s="5"/>
      <c r="Q33" s="5"/>
      <c r="R33" s="8"/>
      <c r="S33" s="9"/>
      <c r="T33" s="9"/>
      <c r="U33" s="9"/>
      <c r="V33" s="9"/>
      <c r="W33" s="9"/>
      <c r="X33" s="9"/>
      <c r="Y33" s="19"/>
      <c r="Z33" s="19">
        <v>588</v>
      </c>
      <c r="AA33" s="19">
        <v>611</v>
      </c>
      <c r="AB33" s="19">
        <v>611</v>
      </c>
      <c r="AC33" s="19"/>
      <c r="AD33" s="19"/>
      <c r="AE33" s="20">
        <v>528</v>
      </c>
      <c r="AF33" s="20"/>
      <c r="AG33" s="20"/>
      <c r="AH33" s="20">
        <v>601</v>
      </c>
      <c r="AI33" s="20">
        <v>622</v>
      </c>
      <c r="AJ33" s="20"/>
      <c r="AK33" s="20"/>
    </row>
    <row r="34" spans="1:37" customFormat="1" ht="14.45" x14ac:dyDescent="0.35">
      <c r="A34" s="45" t="s">
        <v>429</v>
      </c>
      <c r="B34" s="46" t="s">
        <v>430</v>
      </c>
      <c r="C34" s="46" t="s">
        <v>1247</v>
      </c>
      <c r="D34" s="12">
        <f>IF(ISBLANK(A34),"",IF(F34=0,"",AVERAGE(G34:XFD34)/3))</f>
        <v>183.58333333333334</v>
      </c>
      <c r="E34" s="16" t="str">
        <f>IF(F34&gt;=18,"Qualify","Non-Qualify")</f>
        <v>Qualify</v>
      </c>
      <c r="F34" s="13">
        <f>IF(ISBLANK(A34),"",COUNT(G34:XFD34)*3)</f>
        <v>24</v>
      </c>
      <c r="G34" s="1"/>
      <c r="H34" s="2"/>
      <c r="I34" s="2"/>
      <c r="J34" s="2"/>
      <c r="K34" s="2"/>
      <c r="L34" s="3"/>
      <c r="M34" s="4"/>
      <c r="N34" s="5"/>
      <c r="O34" s="5"/>
      <c r="P34" s="5"/>
      <c r="Q34" s="5"/>
      <c r="R34" s="8"/>
      <c r="S34" s="9"/>
      <c r="T34" s="9"/>
      <c r="U34" s="9"/>
      <c r="V34" s="9"/>
      <c r="W34" s="9"/>
      <c r="X34" s="9"/>
      <c r="Y34" s="19">
        <v>498</v>
      </c>
      <c r="Z34" s="19">
        <v>570</v>
      </c>
      <c r="AA34" s="19">
        <v>524</v>
      </c>
      <c r="AB34" s="19">
        <v>576</v>
      </c>
      <c r="AC34" s="19"/>
      <c r="AD34" s="19"/>
      <c r="AE34" s="20">
        <v>639</v>
      </c>
      <c r="AF34" s="20">
        <v>489</v>
      </c>
      <c r="AG34" s="20"/>
      <c r="AH34" s="20">
        <v>554</v>
      </c>
      <c r="AI34" s="20">
        <v>556</v>
      </c>
      <c r="AJ34" s="20"/>
      <c r="AK34" s="20"/>
    </row>
    <row r="35" spans="1:37" customFormat="1" ht="14.45" x14ac:dyDescent="0.35">
      <c r="A35" s="45" t="s">
        <v>432</v>
      </c>
      <c r="B35" s="46" t="s">
        <v>433</v>
      </c>
      <c r="C35" s="46" t="s">
        <v>1248</v>
      </c>
      <c r="D35" s="12">
        <f>IF(ISBLANK(A35),"",IF(F35=0,"",AVERAGE(G35:XFD35)/3))</f>
        <v>191.55555555555554</v>
      </c>
      <c r="E35" s="16" t="str">
        <f>IF(F35&gt;=18,"Qualify","Non-Qualify")</f>
        <v>Qualify</v>
      </c>
      <c r="F35" s="13">
        <f>IF(ISBLANK(A35),"",COUNT(G35:XFD35)*3)</f>
        <v>18</v>
      </c>
      <c r="G35" s="1"/>
      <c r="H35" s="2"/>
      <c r="I35" s="2"/>
      <c r="J35" s="2"/>
      <c r="K35" s="2"/>
      <c r="L35" s="3"/>
      <c r="M35" s="4"/>
      <c r="N35" s="5"/>
      <c r="O35" s="5"/>
      <c r="P35" s="5"/>
      <c r="Q35" s="5"/>
      <c r="R35" s="8"/>
      <c r="S35" s="9"/>
      <c r="T35" s="9"/>
      <c r="U35" s="9"/>
      <c r="V35" s="9"/>
      <c r="W35" s="9"/>
      <c r="X35" s="9"/>
      <c r="Y35" s="19">
        <v>621</v>
      </c>
      <c r="Z35" s="19"/>
      <c r="AA35" s="19">
        <v>630</v>
      </c>
      <c r="AB35" s="19">
        <v>543</v>
      </c>
      <c r="AC35" s="19"/>
      <c r="AD35" s="19"/>
      <c r="AE35" s="20">
        <v>510</v>
      </c>
      <c r="AF35" s="20"/>
      <c r="AG35" s="20"/>
      <c r="AH35" s="20">
        <v>520</v>
      </c>
      <c r="AI35" s="20">
        <v>624</v>
      </c>
      <c r="AJ35" s="20"/>
      <c r="AK35" s="20"/>
    </row>
    <row r="36" spans="1:37" customFormat="1" ht="14.45" x14ac:dyDescent="0.35">
      <c r="A36" s="45" t="s">
        <v>447</v>
      </c>
      <c r="B36" s="46" t="s">
        <v>70</v>
      </c>
      <c r="C36" s="46" t="s">
        <v>1249</v>
      </c>
      <c r="D36" s="12">
        <f>IF(ISBLANK(A36),"",IF(F36=0,"",AVERAGE(G36:XFD36)/3))</f>
        <v>172.83333333333334</v>
      </c>
      <c r="E36" s="16" t="str">
        <f>IF(F36&gt;=18,"Qualify","Non-Qualify")</f>
        <v>Qualify</v>
      </c>
      <c r="F36" s="13">
        <f>IF(ISBLANK(A36),"",COUNT(G36:XFD36)*3)</f>
        <v>18</v>
      </c>
      <c r="G36" s="1"/>
      <c r="H36" s="2"/>
      <c r="I36" s="2"/>
      <c r="J36" s="2"/>
      <c r="K36" s="2"/>
      <c r="L36" s="3"/>
      <c r="M36" s="4"/>
      <c r="N36" s="5"/>
      <c r="O36" s="5"/>
      <c r="P36" s="5"/>
      <c r="Q36" s="5"/>
      <c r="R36" s="8"/>
      <c r="S36" s="9"/>
      <c r="T36" s="9"/>
      <c r="U36" s="9"/>
      <c r="V36" s="9"/>
      <c r="W36" s="9"/>
      <c r="X36" s="9"/>
      <c r="Y36" s="19">
        <v>506</v>
      </c>
      <c r="Z36" s="19"/>
      <c r="AA36" s="19">
        <v>534</v>
      </c>
      <c r="AB36" s="19">
        <v>547</v>
      </c>
      <c r="AC36" s="19"/>
      <c r="AD36" s="19"/>
      <c r="AE36" s="20">
        <v>448</v>
      </c>
      <c r="AF36" s="20"/>
      <c r="AG36" s="20"/>
      <c r="AH36" s="20">
        <v>485</v>
      </c>
      <c r="AI36" s="20">
        <v>591</v>
      </c>
      <c r="AJ36" s="20"/>
      <c r="AK36" s="20"/>
    </row>
    <row r="37" spans="1:37" customFormat="1" ht="14.45" x14ac:dyDescent="0.35">
      <c r="A37" s="45" t="s">
        <v>462</v>
      </c>
      <c r="B37" s="46" t="s">
        <v>398</v>
      </c>
      <c r="C37" s="46" t="s">
        <v>463</v>
      </c>
      <c r="D37" s="12">
        <f>IF(ISBLANK(A37),"",IF(F37=0,"",AVERAGE(G37:XFD37)/3))</f>
        <v>226.56666666666669</v>
      </c>
      <c r="E37" s="16" t="str">
        <f>IF(F37&gt;=18,"Qualify","Non-Qualify")</f>
        <v>Qualify</v>
      </c>
      <c r="F37" s="13">
        <f>IF(ISBLANK(A37),"",COUNT(G37:XFD37)*3)</f>
        <v>30</v>
      </c>
      <c r="G37" s="1"/>
      <c r="H37" s="2"/>
      <c r="I37" s="2"/>
      <c r="J37" s="2"/>
      <c r="K37" s="2"/>
      <c r="L37" s="3"/>
      <c r="M37" s="4">
        <v>719</v>
      </c>
      <c r="N37" s="5"/>
      <c r="O37" s="5">
        <v>669</v>
      </c>
      <c r="P37" s="5">
        <v>617</v>
      </c>
      <c r="Q37" s="5">
        <v>753</v>
      </c>
      <c r="R37" s="8">
        <v>658</v>
      </c>
      <c r="S37" s="9"/>
      <c r="T37" s="9"/>
      <c r="U37" s="9"/>
      <c r="V37" s="9"/>
      <c r="W37" s="9"/>
      <c r="X37" s="9"/>
      <c r="Y37" s="19"/>
      <c r="Z37" s="19">
        <v>612</v>
      </c>
      <c r="AA37" s="19">
        <v>692</v>
      </c>
      <c r="AB37" s="19">
        <v>665</v>
      </c>
      <c r="AC37" s="19">
        <v>692</v>
      </c>
      <c r="AD37" s="19">
        <v>720</v>
      </c>
      <c r="AE37" s="20"/>
      <c r="AF37" s="20"/>
      <c r="AG37" s="20"/>
      <c r="AH37" s="20"/>
      <c r="AI37" s="20"/>
      <c r="AJ37" s="20"/>
      <c r="AK37" s="20"/>
    </row>
    <row r="38" spans="1:37" customFormat="1" ht="14.45" x14ac:dyDescent="0.35">
      <c r="A38" s="45" t="s">
        <v>1289</v>
      </c>
      <c r="B38" s="46" t="s">
        <v>1290</v>
      </c>
      <c r="C38" s="46" t="s">
        <v>1291</v>
      </c>
      <c r="D38" s="12">
        <f>IF(ISBLANK(A38),"",IF(F38=0,"",AVERAGE(G38:XFD38)/3))</f>
        <v>230.80952380952382</v>
      </c>
      <c r="E38" s="16" t="str">
        <f>IF(F38&gt;=18,"Qualify","Non-Qualify")</f>
        <v>Qualify</v>
      </c>
      <c r="F38" s="13">
        <f>IF(ISBLANK(A38),"",COUNT(G38:XFD38)*3)</f>
        <v>21</v>
      </c>
      <c r="G38" s="1"/>
      <c r="H38" s="2"/>
      <c r="I38" s="2"/>
      <c r="J38" s="2"/>
      <c r="K38" s="2"/>
      <c r="L38" s="3"/>
      <c r="M38" s="4"/>
      <c r="N38" s="5"/>
      <c r="O38" s="5"/>
      <c r="P38" s="5"/>
      <c r="Q38" s="5"/>
      <c r="R38" s="8"/>
      <c r="S38" s="9"/>
      <c r="T38" s="9"/>
      <c r="U38" s="9"/>
      <c r="V38" s="9"/>
      <c r="W38" s="9"/>
      <c r="X38" s="9"/>
      <c r="Y38" s="19"/>
      <c r="Z38" s="19"/>
      <c r="AA38" s="19"/>
      <c r="AB38" s="19"/>
      <c r="AC38" s="19"/>
      <c r="AD38" s="19"/>
      <c r="AE38" s="20">
        <v>743</v>
      </c>
      <c r="AF38" s="20">
        <v>679</v>
      </c>
      <c r="AG38" s="20">
        <v>655</v>
      </c>
      <c r="AH38" s="20">
        <v>718</v>
      </c>
      <c r="AI38" s="20">
        <v>695</v>
      </c>
      <c r="AJ38" s="20">
        <v>686</v>
      </c>
      <c r="AK38" s="20">
        <v>671</v>
      </c>
    </row>
    <row r="39" spans="1:37" customFormat="1" ht="14.45" x14ac:dyDescent="0.35">
      <c r="A39" s="45" t="s">
        <v>491</v>
      </c>
      <c r="B39" s="46" t="s">
        <v>492</v>
      </c>
      <c r="C39" s="46" t="s">
        <v>493</v>
      </c>
      <c r="D39" s="12">
        <f>IF(ISBLANK(A39),"",IF(F39=0,"",AVERAGE(G39:XFD39)/3))</f>
        <v>216.48000000000002</v>
      </c>
      <c r="E39" s="16" t="str">
        <f>IF(F39&gt;=18,"Qualify","Non-Qualify")</f>
        <v>Qualify</v>
      </c>
      <c r="F39" s="13">
        <f>IF(ISBLANK(A39),"",COUNT(G39:XFD39)*3)</f>
        <v>75</v>
      </c>
      <c r="G39" s="1">
        <v>535</v>
      </c>
      <c r="H39" s="2">
        <v>619</v>
      </c>
      <c r="I39" s="2">
        <v>641</v>
      </c>
      <c r="J39" s="2">
        <v>525</v>
      </c>
      <c r="K39" s="2"/>
      <c r="L39" s="3"/>
      <c r="M39" s="4">
        <v>670</v>
      </c>
      <c r="N39" s="5">
        <v>577</v>
      </c>
      <c r="O39" s="5">
        <v>625</v>
      </c>
      <c r="P39" s="5">
        <v>640</v>
      </c>
      <c r="Q39" s="5">
        <v>634</v>
      </c>
      <c r="R39" s="8">
        <v>686</v>
      </c>
      <c r="S39" s="9">
        <f>279+215+212</f>
        <v>706</v>
      </c>
      <c r="T39" s="9">
        <f>220+167+251</f>
        <v>638</v>
      </c>
      <c r="U39" s="9">
        <f>248+186+256</f>
        <v>690</v>
      </c>
      <c r="V39" s="9">
        <f>234+232+205</f>
        <v>671</v>
      </c>
      <c r="W39" s="9"/>
      <c r="X39" s="9"/>
      <c r="Y39" s="19">
        <v>635</v>
      </c>
      <c r="Z39" s="19">
        <v>723</v>
      </c>
      <c r="AA39" s="19">
        <v>626</v>
      </c>
      <c r="AB39" s="19">
        <v>676</v>
      </c>
      <c r="AC39" s="19"/>
      <c r="AD39" s="19"/>
      <c r="AE39" s="20">
        <v>672</v>
      </c>
      <c r="AF39" s="20">
        <v>646</v>
      </c>
      <c r="AG39" s="20">
        <v>599</v>
      </c>
      <c r="AH39" s="20">
        <v>780</v>
      </c>
      <c r="AI39" s="20">
        <v>666</v>
      </c>
      <c r="AJ39" s="20">
        <v>735</v>
      </c>
      <c r="AK39" s="20">
        <v>621</v>
      </c>
    </row>
    <row r="40" spans="1:37" customFormat="1" ht="14.45" x14ac:dyDescent="0.35">
      <c r="A40" s="45" t="s">
        <v>499</v>
      </c>
      <c r="B40" s="46" t="s">
        <v>241</v>
      </c>
      <c r="C40" s="46" t="s">
        <v>500</v>
      </c>
      <c r="D40" s="12">
        <f>IF(ISBLANK(A40),"",IF(F40=0,"",AVERAGE(G40:XFD40)/3))</f>
        <v>193.95238095238096</v>
      </c>
      <c r="E40" s="16" t="str">
        <f>IF(F40&gt;=18,"Qualify","Non-Qualify")</f>
        <v>Qualify</v>
      </c>
      <c r="F40" s="13">
        <f>IF(ISBLANK(A40),"",COUNT(G40:XFD40)*3)</f>
        <v>21</v>
      </c>
      <c r="G40" s="1"/>
      <c r="H40" s="2"/>
      <c r="I40" s="2"/>
      <c r="J40" s="2"/>
      <c r="K40" s="2"/>
      <c r="L40" s="3"/>
      <c r="M40" s="4">
        <v>623</v>
      </c>
      <c r="N40" s="5"/>
      <c r="O40" s="5">
        <v>571</v>
      </c>
      <c r="P40" s="5">
        <v>446</v>
      </c>
      <c r="Q40" s="5"/>
      <c r="R40" s="8"/>
      <c r="S40" s="9"/>
      <c r="T40" s="9"/>
      <c r="U40" s="9"/>
      <c r="V40" s="9"/>
      <c r="W40" s="9"/>
      <c r="X40" s="9"/>
      <c r="Y40" s="19">
        <v>590</v>
      </c>
      <c r="Z40" s="19">
        <v>596</v>
      </c>
      <c r="AA40" s="19">
        <v>703</v>
      </c>
      <c r="AB40" s="19">
        <v>544</v>
      </c>
      <c r="AC40" s="19"/>
      <c r="AD40" s="19"/>
      <c r="AE40" s="20"/>
      <c r="AF40" s="20"/>
      <c r="AG40" s="20"/>
      <c r="AH40" s="20"/>
      <c r="AI40" s="20"/>
      <c r="AJ40" s="20"/>
      <c r="AK40" s="20"/>
    </row>
    <row r="41" spans="1:37" customFormat="1" ht="14.45" x14ac:dyDescent="0.35">
      <c r="A41" s="45" t="s">
        <v>515</v>
      </c>
      <c r="B41" s="46" t="s">
        <v>516</v>
      </c>
      <c r="C41" s="46"/>
      <c r="D41" s="12">
        <f>IF(ISBLANK(A41),"",IF(F41=0,"",AVERAGE(G41:XFD41)/3))</f>
        <v>200</v>
      </c>
      <c r="E41" s="16" t="str">
        <f>IF(F41&gt;=18,"Qualify","Non-Qualify")</f>
        <v>Qualify</v>
      </c>
      <c r="F41" s="13">
        <f>IF(ISBLANK(A41),"",COUNT(G41:XFD41)*3)</f>
        <v>18</v>
      </c>
      <c r="G41" s="1">
        <v>573</v>
      </c>
      <c r="H41" s="2"/>
      <c r="I41" s="2">
        <v>484</v>
      </c>
      <c r="J41" s="2">
        <v>592</v>
      </c>
      <c r="K41" s="2"/>
      <c r="L41" s="3"/>
      <c r="M41" s="4"/>
      <c r="N41" s="5"/>
      <c r="O41" s="5"/>
      <c r="P41" s="5"/>
      <c r="Q41" s="5"/>
      <c r="R41" s="8"/>
      <c r="S41" s="9">
        <v>638</v>
      </c>
      <c r="T41" s="9"/>
      <c r="U41" s="9">
        <f>247+256+203</f>
        <v>706</v>
      </c>
      <c r="V41" s="9">
        <f>226+170+211</f>
        <v>607</v>
      </c>
      <c r="W41" s="9"/>
      <c r="X41" s="9"/>
      <c r="Y41" s="19"/>
      <c r="Z41" s="19"/>
      <c r="AA41" s="19"/>
      <c r="AB41" s="19"/>
      <c r="AC41" s="19"/>
      <c r="AD41" s="19"/>
      <c r="AE41" s="20"/>
      <c r="AF41" s="20"/>
      <c r="AG41" s="20"/>
      <c r="AH41" s="20"/>
      <c r="AI41" s="20"/>
      <c r="AJ41" s="20"/>
      <c r="AK41" s="20"/>
    </row>
    <row r="42" spans="1:37" customFormat="1" ht="14.45" x14ac:dyDescent="0.35">
      <c r="A42" s="45" t="s">
        <v>517</v>
      </c>
      <c r="B42" s="46" t="s">
        <v>124</v>
      </c>
      <c r="C42" s="46"/>
      <c r="D42" s="12">
        <f>IF(ISBLANK(A42),"",IF(F42=0,"",AVERAGE(G42:XFD42)/3))</f>
        <v>166.5</v>
      </c>
      <c r="E42" s="16" t="str">
        <f>IF(F42&gt;=18,"Qualify","Non-Qualify")</f>
        <v>Qualify</v>
      </c>
      <c r="F42" s="13">
        <f>IF(ISBLANK(A42),"",COUNT(G42:XFD42)*3)</f>
        <v>18</v>
      </c>
      <c r="G42" s="1">
        <v>510</v>
      </c>
      <c r="H42" s="2"/>
      <c r="I42" s="2">
        <v>519</v>
      </c>
      <c r="J42" s="2">
        <v>494</v>
      </c>
      <c r="K42" s="2"/>
      <c r="L42" s="3"/>
      <c r="M42" s="4">
        <v>522</v>
      </c>
      <c r="N42" s="5"/>
      <c r="O42" s="5">
        <v>535</v>
      </c>
      <c r="P42" s="5">
        <v>417</v>
      </c>
      <c r="Q42" s="5"/>
      <c r="R42" s="8"/>
      <c r="S42" s="9"/>
      <c r="T42" s="9"/>
      <c r="U42" s="9"/>
      <c r="V42" s="9"/>
      <c r="W42" s="9"/>
      <c r="X42" s="9"/>
      <c r="Y42" s="19"/>
      <c r="Z42" s="19"/>
      <c r="AA42" s="19"/>
      <c r="AB42" s="19"/>
      <c r="AC42" s="19"/>
      <c r="AD42" s="19"/>
      <c r="AE42" s="20"/>
      <c r="AF42" s="20"/>
      <c r="AG42" s="20"/>
      <c r="AH42" s="20"/>
      <c r="AI42" s="20"/>
      <c r="AJ42" s="20"/>
      <c r="AK42" s="20"/>
    </row>
    <row r="43" spans="1:37" customFormat="1" ht="14.45" x14ac:dyDescent="0.35">
      <c r="A43" s="45" t="s">
        <v>525</v>
      </c>
      <c r="B43" s="46" t="s">
        <v>163</v>
      </c>
      <c r="C43" s="46" t="s">
        <v>526</v>
      </c>
      <c r="D43" s="12">
        <f>IF(ISBLANK(A43),"",IF(F43=0,"",AVERAGE(G43:XFD43)/3))</f>
        <v>196.61111111111111</v>
      </c>
      <c r="E43" s="16" t="str">
        <f>IF(F43&gt;=18,"Qualify","Non-Qualify")</f>
        <v>Qualify</v>
      </c>
      <c r="F43" s="13">
        <f>IF(ISBLANK(A43),"",COUNT(G43:XFD43)*3)</f>
        <v>36</v>
      </c>
      <c r="G43" s="1"/>
      <c r="H43" s="2"/>
      <c r="I43" s="2"/>
      <c r="J43" s="2"/>
      <c r="K43" s="2"/>
      <c r="L43" s="3"/>
      <c r="M43" s="4">
        <v>600</v>
      </c>
      <c r="N43" s="5">
        <v>692</v>
      </c>
      <c r="O43" s="5">
        <v>584</v>
      </c>
      <c r="P43" s="5">
        <v>586</v>
      </c>
      <c r="Q43" s="5"/>
      <c r="R43" s="8"/>
      <c r="S43" s="9"/>
      <c r="T43" s="9"/>
      <c r="U43" s="9"/>
      <c r="V43" s="9"/>
      <c r="W43" s="9"/>
      <c r="X43" s="9"/>
      <c r="Y43" s="19">
        <v>552</v>
      </c>
      <c r="Z43" s="19">
        <v>638</v>
      </c>
      <c r="AA43" s="19">
        <v>562</v>
      </c>
      <c r="AB43" s="19">
        <v>595</v>
      </c>
      <c r="AC43" s="19"/>
      <c r="AD43" s="19"/>
      <c r="AE43" s="20">
        <v>635</v>
      </c>
      <c r="AF43" s="20">
        <v>607</v>
      </c>
      <c r="AG43" s="20"/>
      <c r="AH43" s="20">
        <v>528</v>
      </c>
      <c r="AI43" s="20">
        <v>499</v>
      </c>
      <c r="AJ43" s="20"/>
      <c r="AK43" s="20"/>
    </row>
    <row r="44" spans="1:37" customFormat="1" ht="14.45" x14ac:dyDescent="0.35">
      <c r="A44" s="45" t="s">
        <v>556</v>
      </c>
      <c r="B44" s="46" t="s">
        <v>557</v>
      </c>
      <c r="C44" s="46" t="s">
        <v>558</v>
      </c>
      <c r="D44" s="12">
        <f>IF(ISBLANK(A44),"",IF(F44=0,"",AVERAGE(G44:XFD44)/3))</f>
        <v>183</v>
      </c>
      <c r="E44" s="16" t="str">
        <f>IF(F44&gt;=18,"Qualify","Non-Qualify")</f>
        <v>Qualify</v>
      </c>
      <c r="F44" s="13">
        <f>IF(ISBLANK(A44),"",COUNT(G44:XFD44)*3)</f>
        <v>18</v>
      </c>
      <c r="G44" s="1"/>
      <c r="H44" s="2"/>
      <c r="I44" s="2"/>
      <c r="J44" s="2"/>
      <c r="K44" s="2"/>
      <c r="L44" s="3"/>
      <c r="M44" s="4"/>
      <c r="N44" s="5"/>
      <c r="O44" s="5"/>
      <c r="P44" s="5"/>
      <c r="Q44" s="5"/>
      <c r="R44" s="8"/>
      <c r="S44" s="9"/>
      <c r="T44" s="9"/>
      <c r="U44" s="9"/>
      <c r="V44" s="9"/>
      <c r="W44" s="9"/>
      <c r="X44" s="9"/>
      <c r="Y44" s="19"/>
      <c r="Z44" s="19">
        <v>554</v>
      </c>
      <c r="AA44" s="19">
        <v>532</v>
      </c>
      <c r="AB44" s="19">
        <v>507</v>
      </c>
      <c r="AC44" s="19"/>
      <c r="AD44" s="19"/>
      <c r="AE44" s="20">
        <v>520</v>
      </c>
      <c r="AF44" s="20"/>
      <c r="AG44" s="20"/>
      <c r="AH44" s="20">
        <v>566</v>
      </c>
      <c r="AI44" s="20">
        <v>615</v>
      </c>
      <c r="AJ44" s="20"/>
      <c r="AK44" s="20"/>
    </row>
    <row r="45" spans="1:37" customFormat="1" ht="14.45" x14ac:dyDescent="0.35">
      <c r="A45" s="45" t="s">
        <v>25</v>
      </c>
      <c r="B45" s="46" t="s">
        <v>359</v>
      </c>
      <c r="C45" s="46" t="s">
        <v>575</v>
      </c>
      <c r="D45" s="12">
        <f>IF(ISBLANK(A45),"",IF(F45=0,"",AVERAGE(G45:XFD45)/3))</f>
        <v>200.61111111111111</v>
      </c>
      <c r="E45" s="16" t="str">
        <f>IF(F45&gt;=18,"Qualify","Non-Qualify")</f>
        <v>Qualify</v>
      </c>
      <c r="F45" s="13">
        <f>IF(ISBLANK(A45),"",COUNT(G45:XFD45)*3)</f>
        <v>18</v>
      </c>
      <c r="G45" s="1">
        <v>649</v>
      </c>
      <c r="H45" s="2"/>
      <c r="I45" s="2">
        <v>572</v>
      </c>
      <c r="J45" s="2">
        <v>555</v>
      </c>
      <c r="K45" s="2"/>
      <c r="L45" s="3"/>
      <c r="M45" s="4">
        <v>527</v>
      </c>
      <c r="N45" s="5"/>
      <c r="O45" s="5">
        <v>675</v>
      </c>
      <c r="P45" s="5">
        <v>633</v>
      </c>
      <c r="Q45" s="5"/>
      <c r="R45" s="8"/>
      <c r="S45" s="9"/>
      <c r="T45" s="9"/>
      <c r="U45" s="9"/>
      <c r="V45" s="9"/>
      <c r="W45" s="9"/>
      <c r="X45" s="9"/>
      <c r="Y45" s="19"/>
      <c r="Z45" s="19"/>
      <c r="AA45" s="19"/>
      <c r="AB45" s="19"/>
      <c r="AC45" s="19"/>
      <c r="AD45" s="19"/>
      <c r="AE45" s="20"/>
      <c r="AF45" s="20"/>
      <c r="AG45" s="20"/>
      <c r="AH45" s="20"/>
      <c r="AI45" s="20"/>
      <c r="AJ45" s="20"/>
      <c r="AK45" s="20"/>
    </row>
    <row r="46" spans="1:37" customFormat="1" ht="14.45" x14ac:dyDescent="0.35">
      <c r="A46" s="45" t="s">
        <v>576</v>
      </c>
      <c r="B46" s="46" t="s">
        <v>119</v>
      </c>
      <c r="C46" s="46" t="s">
        <v>577</v>
      </c>
      <c r="D46" s="12">
        <f>IF(ISBLANK(A46),"",IF(F46=0,"",AVERAGE(G46:XFD46)/3))</f>
        <v>187</v>
      </c>
      <c r="E46" s="16" t="str">
        <f>IF(F46&gt;=18,"Qualify","Non-Qualify")</f>
        <v>Qualify</v>
      </c>
      <c r="F46" s="13">
        <f>IF(ISBLANK(A46),"",COUNT(G46:XFD46)*3)</f>
        <v>18</v>
      </c>
      <c r="G46" s="1"/>
      <c r="H46" s="2"/>
      <c r="I46" s="2"/>
      <c r="J46" s="2"/>
      <c r="K46" s="2"/>
      <c r="L46" s="3"/>
      <c r="M46" s="4">
        <v>567</v>
      </c>
      <c r="N46" s="5"/>
      <c r="O46" s="5">
        <v>572</v>
      </c>
      <c r="P46" s="5">
        <v>580</v>
      </c>
      <c r="Q46" s="5"/>
      <c r="R46" s="8"/>
      <c r="S46" s="9"/>
      <c r="T46" s="9"/>
      <c r="U46" s="9"/>
      <c r="V46" s="9"/>
      <c r="W46" s="9"/>
      <c r="X46" s="9"/>
      <c r="Y46" s="19"/>
      <c r="Z46" s="19"/>
      <c r="AA46" s="19"/>
      <c r="AB46" s="19"/>
      <c r="AC46" s="19"/>
      <c r="AD46" s="19"/>
      <c r="AE46" s="20">
        <v>558</v>
      </c>
      <c r="AF46" s="20"/>
      <c r="AG46" s="20"/>
      <c r="AH46" s="20">
        <v>552</v>
      </c>
      <c r="AI46" s="20">
        <v>537</v>
      </c>
      <c r="AJ46" s="20"/>
      <c r="AK46" s="20"/>
    </row>
    <row r="47" spans="1:37" customFormat="1" ht="14.45" x14ac:dyDescent="0.35">
      <c r="A47" s="45" t="s">
        <v>583</v>
      </c>
      <c r="B47" s="46" t="s">
        <v>410</v>
      </c>
      <c r="C47" s="46" t="s">
        <v>586</v>
      </c>
      <c r="D47" s="12">
        <f>IF(ISBLANK(A47),"",IF(F47=0,"",AVERAGE(G47:XFD47)/3))</f>
        <v>211.44444444444446</v>
      </c>
      <c r="E47" s="16" t="str">
        <f>IF(F47&gt;=18,"Qualify","Non-Qualify")</f>
        <v>Qualify</v>
      </c>
      <c r="F47" s="13">
        <f>IF(ISBLANK(A47),"",COUNT(G47:XFD47)*3)</f>
        <v>18</v>
      </c>
      <c r="G47" s="1"/>
      <c r="H47" s="2"/>
      <c r="I47" s="2"/>
      <c r="J47" s="2"/>
      <c r="K47" s="2"/>
      <c r="L47" s="3"/>
      <c r="M47" s="4">
        <v>726</v>
      </c>
      <c r="N47" s="5"/>
      <c r="O47" s="5">
        <v>656</v>
      </c>
      <c r="P47" s="5">
        <v>568</v>
      </c>
      <c r="Q47" s="5"/>
      <c r="R47" s="8"/>
      <c r="S47" s="9"/>
      <c r="T47" s="9"/>
      <c r="U47" s="9"/>
      <c r="V47" s="9"/>
      <c r="W47" s="9"/>
      <c r="X47" s="9"/>
      <c r="Y47" s="19"/>
      <c r="Z47" s="19"/>
      <c r="AA47" s="19"/>
      <c r="AB47" s="19"/>
      <c r="AC47" s="19"/>
      <c r="AD47" s="19"/>
      <c r="AE47" s="20">
        <v>575</v>
      </c>
      <c r="AF47" s="20"/>
      <c r="AG47" s="20"/>
      <c r="AH47" s="20">
        <v>676</v>
      </c>
      <c r="AI47" s="20">
        <v>605</v>
      </c>
      <c r="AJ47" s="20"/>
      <c r="AK47" s="20"/>
    </row>
    <row r="48" spans="1:37" customFormat="1" ht="14.45" x14ac:dyDescent="0.35">
      <c r="A48" s="45" t="s">
        <v>587</v>
      </c>
      <c r="B48" s="46" t="s">
        <v>588</v>
      </c>
      <c r="C48" s="46" t="s">
        <v>589</v>
      </c>
      <c r="D48" s="12">
        <f>IF(ISBLANK(A48),"",IF(F48=0,"",AVERAGE(G48:XFD48)/3))</f>
        <v>209.4</v>
      </c>
      <c r="E48" s="16" t="str">
        <f>IF(F48&gt;=18,"Qualify","Non-Qualify")</f>
        <v>Qualify</v>
      </c>
      <c r="F48" s="13">
        <f>IF(ISBLANK(A48),"",COUNT(G48:XFD48)*3)</f>
        <v>30</v>
      </c>
      <c r="G48" s="1">
        <v>675</v>
      </c>
      <c r="H48" s="2"/>
      <c r="I48" s="2">
        <v>683</v>
      </c>
      <c r="J48" s="2">
        <v>706</v>
      </c>
      <c r="K48" s="2"/>
      <c r="L48" s="3"/>
      <c r="M48" s="4">
        <v>628</v>
      </c>
      <c r="N48" s="5">
        <v>650</v>
      </c>
      <c r="O48" s="5">
        <v>619</v>
      </c>
      <c r="P48" s="5">
        <v>558</v>
      </c>
      <c r="Q48" s="5"/>
      <c r="R48" s="8"/>
      <c r="S48" s="9"/>
      <c r="T48" s="9"/>
      <c r="U48" s="9"/>
      <c r="V48" s="9"/>
      <c r="W48" s="9"/>
      <c r="X48" s="9"/>
      <c r="Y48" s="19"/>
      <c r="Z48" s="19">
        <v>702</v>
      </c>
      <c r="AA48" s="19">
        <v>473</v>
      </c>
      <c r="AB48" s="19">
        <v>588</v>
      </c>
      <c r="AC48" s="19"/>
      <c r="AD48" s="19"/>
      <c r="AE48" s="20"/>
      <c r="AF48" s="20"/>
      <c r="AG48" s="20"/>
      <c r="AH48" s="20"/>
      <c r="AI48" s="20"/>
      <c r="AJ48" s="20"/>
      <c r="AK48" s="20"/>
    </row>
    <row r="49" spans="1:37" customFormat="1" ht="14.45" x14ac:dyDescent="0.35">
      <c r="A49" s="45" t="s">
        <v>587</v>
      </c>
      <c r="B49" s="46" t="s">
        <v>95</v>
      </c>
      <c r="C49" s="46" t="s">
        <v>595</v>
      </c>
      <c r="D49" s="12">
        <f>IF(ISBLANK(A49),"",IF(F49=0,"",AVERAGE(G49:XFD49)/3))</f>
        <v>179.2777777777778</v>
      </c>
      <c r="E49" s="16" t="str">
        <f>IF(F49&gt;=18,"Qualify","Non-Qualify")</f>
        <v>Qualify</v>
      </c>
      <c r="F49" s="13">
        <f>IF(ISBLANK(A49),"",COUNT(G49:XFD49)*3)</f>
        <v>18</v>
      </c>
      <c r="G49" s="1"/>
      <c r="H49" s="2"/>
      <c r="I49" s="2"/>
      <c r="J49" s="2"/>
      <c r="K49" s="2"/>
      <c r="L49" s="3"/>
      <c r="M49" s="4"/>
      <c r="N49" s="5"/>
      <c r="O49" s="5"/>
      <c r="P49" s="5"/>
      <c r="Q49" s="5"/>
      <c r="R49" s="8"/>
      <c r="S49" s="9"/>
      <c r="T49" s="9"/>
      <c r="U49" s="9"/>
      <c r="V49" s="9"/>
      <c r="W49" s="9"/>
      <c r="X49" s="9"/>
      <c r="Y49" s="19"/>
      <c r="Z49" s="19">
        <v>586</v>
      </c>
      <c r="AA49" s="19">
        <v>511</v>
      </c>
      <c r="AB49" s="19">
        <v>595</v>
      </c>
      <c r="AC49" s="19"/>
      <c r="AD49" s="19"/>
      <c r="AE49" s="20">
        <v>424</v>
      </c>
      <c r="AF49" s="20"/>
      <c r="AG49" s="20"/>
      <c r="AH49" s="20">
        <v>559</v>
      </c>
      <c r="AI49" s="20">
        <v>552</v>
      </c>
      <c r="AJ49" s="20"/>
      <c r="AK49" s="20"/>
    </row>
    <row r="50" spans="1:37" customFormat="1" ht="14.45" x14ac:dyDescent="0.35">
      <c r="A50" s="45" t="s">
        <v>587</v>
      </c>
      <c r="B50" s="46" t="s">
        <v>596</v>
      </c>
      <c r="C50" s="46" t="s">
        <v>597</v>
      </c>
      <c r="D50" s="12">
        <f>IF(ISBLANK(A50),"",IF(F50=0,"",AVERAGE(G50:XFD50)/3))</f>
        <v>213.5</v>
      </c>
      <c r="E50" s="16" t="str">
        <f>IF(F50&gt;=18,"Qualify","Non-Qualify")</f>
        <v>Qualify</v>
      </c>
      <c r="F50" s="13">
        <f>IF(ISBLANK(A50),"",COUNT(G50:XFD50)*3)</f>
        <v>18</v>
      </c>
      <c r="G50" s="1"/>
      <c r="H50" s="2"/>
      <c r="I50" s="2"/>
      <c r="J50" s="2"/>
      <c r="K50" s="2"/>
      <c r="L50" s="3"/>
      <c r="M50" s="4"/>
      <c r="N50" s="5"/>
      <c r="O50" s="5"/>
      <c r="P50" s="5"/>
      <c r="Q50" s="5"/>
      <c r="R50" s="8"/>
      <c r="S50" s="9"/>
      <c r="T50" s="9"/>
      <c r="U50" s="9"/>
      <c r="V50" s="9"/>
      <c r="W50" s="9"/>
      <c r="X50" s="9"/>
      <c r="Y50" s="19"/>
      <c r="Z50" s="19">
        <v>610</v>
      </c>
      <c r="AA50" s="19">
        <v>625</v>
      </c>
      <c r="AB50" s="19">
        <v>631</v>
      </c>
      <c r="AC50" s="19"/>
      <c r="AD50" s="19"/>
      <c r="AE50" s="20">
        <v>677</v>
      </c>
      <c r="AF50" s="20"/>
      <c r="AG50" s="20"/>
      <c r="AH50" s="20">
        <v>630</v>
      </c>
      <c r="AI50" s="20">
        <v>670</v>
      </c>
      <c r="AJ50" s="20"/>
      <c r="AK50" s="20"/>
    </row>
    <row r="51" spans="1:37" customFormat="1" ht="14.45" x14ac:dyDescent="0.35">
      <c r="A51" s="45" t="s">
        <v>598</v>
      </c>
      <c r="B51" s="46" t="s">
        <v>599</v>
      </c>
      <c r="C51" s="46"/>
      <c r="D51" s="12">
        <f>IF(ISBLANK(A51),"",IF(F51=0,"",AVERAGE(G51:XFD51)/3))</f>
        <v>201.88888888888889</v>
      </c>
      <c r="E51" s="16" t="str">
        <f>IF(F51&gt;=18,"Qualify","Non-Qualify")</f>
        <v>Qualify</v>
      </c>
      <c r="F51" s="13">
        <f>IF(ISBLANK(A51),"",COUNT(G51:XFD51)*3)</f>
        <v>18</v>
      </c>
      <c r="G51" s="1"/>
      <c r="H51" s="2"/>
      <c r="I51" s="2"/>
      <c r="J51" s="2"/>
      <c r="K51" s="2"/>
      <c r="L51" s="3"/>
      <c r="M51" s="4"/>
      <c r="N51" s="5"/>
      <c r="O51" s="5"/>
      <c r="P51" s="5"/>
      <c r="Q51" s="5"/>
      <c r="R51" s="8"/>
      <c r="S51" s="9">
        <v>592</v>
      </c>
      <c r="T51" s="9">
        <f>184+224+182</f>
        <v>590</v>
      </c>
      <c r="U51" s="9">
        <f>189+241+218</f>
        <v>648</v>
      </c>
      <c r="V51" s="9">
        <f>178+214+182</f>
        <v>574</v>
      </c>
      <c r="W51" s="9">
        <f>151+242+226</f>
        <v>619</v>
      </c>
      <c r="X51" s="9">
        <f>199+213+199</f>
        <v>611</v>
      </c>
      <c r="Y51" s="19"/>
      <c r="Z51" s="19"/>
      <c r="AA51" s="19"/>
      <c r="AB51" s="19"/>
      <c r="AC51" s="19"/>
      <c r="AD51" s="19"/>
      <c r="AE51" s="20"/>
      <c r="AF51" s="20"/>
      <c r="AG51" s="20"/>
      <c r="AH51" s="20"/>
      <c r="AI51" s="20"/>
      <c r="AJ51" s="20"/>
      <c r="AK51" s="20"/>
    </row>
    <row r="52" spans="1:37" customFormat="1" ht="14.45" x14ac:dyDescent="0.35">
      <c r="A52" s="45" t="s">
        <v>598</v>
      </c>
      <c r="B52" s="46" t="s">
        <v>600</v>
      </c>
      <c r="C52" s="46"/>
      <c r="D52" s="12">
        <f>IF(ISBLANK(A52),"",IF(F52=0,"",AVERAGE(G52:XFD52)/3))</f>
        <v>222.16666666666666</v>
      </c>
      <c r="E52" s="16" t="str">
        <f>IF(F52&gt;=18,"Qualify","Non-Qualify")</f>
        <v>Qualify</v>
      </c>
      <c r="F52" s="13">
        <f>IF(ISBLANK(A52),"",COUNT(G52:XFD52)*3)</f>
        <v>18</v>
      </c>
      <c r="G52" s="1">
        <v>649</v>
      </c>
      <c r="H52" s="2"/>
      <c r="I52" s="2">
        <v>675</v>
      </c>
      <c r="J52" s="2">
        <v>755</v>
      </c>
      <c r="K52" s="2"/>
      <c r="L52" s="3"/>
      <c r="M52" s="4"/>
      <c r="N52" s="5"/>
      <c r="O52" s="5"/>
      <c r="P52" s="5"/>
      <c r="Q52" s="5"/>
      <c r="R52" s="8"/>
      <c r="S52" s="9">
        <v>644</v>
      </c>
      <c r="T52" s="9"/>
      <c r="U52" s="9">
        <f>223+258+215</f>
        <v>696</v>
      </c>
      <c r="V52" s="9">
        <f>232+173+175</f>
        <v>580</v>
      </c>
      <c r="W52" s="9"/>
      <c r="X52" s="9"/>
      <c r="Y52" s="19"/>
      <c r="Z52" s="19"/>
      <c r="AA52" s="19"/>
      <c r="AB52" s="19"/>
      <c r="AC52" s="19"/>
      <c r="AD52" s="19"/>
      <c r="AE52" s="20"/>
      <c r="AF52" s="20"/>
      <c r="AG52" s="20"/>
      <c r="AH52" s="20"/>
      <c r="AI52" s="20"/>
      <c r="AJ52" s="20"/>
      <c r="AK52" s="20"/>
    </row>
    <row r="53" spans="1:37" customFormat="1" ht="14.45" x14ac:dyDescent="0.35">
      <c r="A53" s="45" t="s">
        <v>1321</v>
      </c>
      <c r="B53" s="46" t="s">
        <v>533</v>
      </c>
      <c r="C53" s="46" t="s">
        <v>1322</v>
      </c>
      <c r="D53" s="12">
        <f>IF(ISBLANK(A53),"",IF(F53=0,"",AVERAGE(G53:XFD53)/3))</f>
        <v>195.66666666666666</v>
      </c>
      <c r="E53" s="16" t="str">
        <f>IF(F53&gt;=18,"Qualify","Non-Qualify")</f>
        <v>Qualify</v>
      </c>
      <c r="F53" s="13">
        <f>IF(ISBLANK(A53),"",COUNT(G53:XFD53)*3)</f>
        <v>18</v>
      </c>
      <c r="G53" s="1"/>
      <c r="H53" s="2"/>
      <c r="I53" s="2"/>
      <c r="J53" s="2"/>
      <c r="K53" s="2"/>
      <c r="L53" s="3"/>
      <c r="M53" s="4"/>
      <c r="N53" s="5"/>
      <c r="O53" s="5"/>
      <c r="P53" s="5"/>
      <c r="Q53" s="5"/>
      <c r="R53" s="8"/>
      <c r="S53" s="9"/>
      <c r="T53" s="9"/>
      <c r="U53" s="9"/>
      <c r="V53" s="9"/>
      <c r="W53" s="9"/>
      <c r="X53" s="9"/>
      <c r="Y53" s="19"/>
      <c r="Z53" s="19"/>
      <c r="AA53" s="19"/>
      <c r="AB53" s="19"/>
      <c r="AC53" s="19"/>
      <c r="AD53" s="19"/>
      <c r="AE53" s="20">
        <v>652</v>
      </c>
      <c r="AF53" s="20">
        <v>541</v>
      </c>
      <c r="AG53" s="20"/>
      <c r="AH53" s="20">
        <v>599</v>
      </c>
      <c r="AI53" s="20">
        <v>643</v>
      </c>
      <c r="AJ53" s="20">
        <v>527</v>
      </c>
      <c r="AK53" s="20">
        <v>560</v>
      </c>
    </row>
    <row r="54" spans="1:37" customFormat="1" ht="14.45" x14ac:dyDescent="0.35">
      <c r="A54" s="45" t="s">
        <v>610</v>
      </c>
      <c r="B54" s="46" t="s">
        <v>35</v>
      </c>
      <c r="C54" s="46" t="s">
        <v>611</v>
      </c>
      <c r="D54" s="12">
        <f>IF(ISBLANK(A54),"",IF(F54=0,"",AVERAGE(G54:XFD54)/3))</f>
        <v>194.36111111111111</v>
      </c>
      <c r="E54" s="16" t="str">
        <f>IF(F54&gt;=18,"Qualify","Non-Qualify")</f>
        <v>Qualify</v>
      </c>
      <c r="F54" s="13">
        <f>IF(ISBLANK(A54),"",COUNT(G54:XFD54)*3)</f>
        <v>36</v>
      </c>
      <c r="G54" s="1">
        <v>580</v>
      </c>
      <c r="H54" s="2"/>
      <c r="I54" s="2">
        <v>586</v>
      </c>
      <c r="J54" s="2">
        <v>534</v>
      </c>
      <c r="K54" s="2"/>
      <c r="L54" s="3"/>
      <c r="M54" s="4">
        <v>602</v>
      </c>
      <c r="N54" s="5"/>
      <c r="O54" s="5">
        <v>543</v>
      </c>
      <c r="P54" s="5">
        <v>543</v>
      </c>
      <c r="Q54" s="5"/>
      <c r="R54" s="8"/>
      <c r="S54" s="9">
        <v>660</v>
      </c>
      <c r="T54" s="9"/>
      <c r="U54" s="9">
        <f>258+167+223</f>
        <v>648</v>
      </c>
      <c r="V54" s="9">
        <f>188+203+182</f>
        <v>573</v>
      </c>
      <c r="W54" s="9"/>
      <c r="X54" s="9"/>
      <c r="Y54" s="19"/>
      <c r="Z54" s="19">
        <v>663</v>
      </c>
      <c r="AA54" s="19">
        <v>546</v>
      </c>
      <c r="AB54" s="19">
        <v>519</v>
      </c>
      <c r="AC54" s="19"/>
      <c r="AD54" s="19"/>
      <c r="AE54" s="20"/>
      <c r="AF54" s="20"/>
      <c r="AG54" s="20"/>
      <c r="AH54" s="20"/>
      <c r="AI54" s="20"/>
      <c r="AJ54" s="20"/>
      <c r="AK54" s="20"/>
    </row>
    <row r="55" spans="1:37" customFormat="1" ht="14.45" x14ac:dyDescent="0.35">
      <c r="A55" s="45" t="s">
        <v>610</v>
      </c>
      <c r="B55" s="46" t="s">
        <v>612</v>
      </c>
      <c r="C55" s="46" t="s">
        <v>613</v>
      </c>
      <c r="D55" s="12">
        <f>IF(ISBLANK(A55),"",IF(F55=0,"",AVERAGE(G55:XFD55)/3))</f>
        <v>204.33333333333334</v>
      </c>
      <c r="E55" s="16" t="str">
        <f>IF(F55&gt;=18,"Qualify","Non-Qualify")</f>
        <v>Qualify</v>
      </c>
      <c r="F55" s="13">
        <f>IF(ISBLANK(A55),"",COUNT(G55:XFD55)*3)</f>
        <v>18</v>
      </c>
      <c r="G55" s="1">
        <v>553</v>
      </c>
      <c r="H55" s="2"/>
      <c r="I55" s="2">
        <v>624</v>
      </c>
      <c r="J55" s="2">
        <v>630</v>
      </c>
      <c r="K55" s="2"/>
      <c r="L55" s="3"/>
      <c r="M55" s="4"/>
      <c r="N55" s="5"/>
      <c r="O55" s="5"/>
      <c r="P55" s="5"/>
      <c r="Q55" s="5"/>
      <c r="R55" s="8"/>
      <c r="S55" s="9"/>
      <c r="T55" s="9"/>
      <c r="U55" s="9"/>
      <c r="V55" s="9"/>
      <c r="W55" s="9"/>
      <c r="X55" s="9"/>
      <c r="Y55" s="19"/>
      <c r="Z55" s="19">
        <v>700</v>
      </c>
      <c r="AA55" s="19">
        <v>593</v>
      </c>
      <c r="AB55" s="19">
        <v>578</v>
      </c>
      <c r="AC55" s="19"/>
      <c r="AD55" s="19"/>
      <c r="AE55" s="20"/>
      <c r="AF55" s="20"/>
      <c r="AG55" s="20"/>
      <c r="AH55" s="20"/>
      <c r="AI55" s="20"/>
      <c r="AJ55" s="20"/>
      <c r="AK55" s="20"/>
    </row>
    <row r="56" spans="1:37" customFormat="1" ht="14.45" x14ac:dyDescent="0.35">
      <c r="A56" s="45" t="s">
        <v>610</v>
      </c>
      <c r="B56" s="46" t="s">
        <v>134</v>
      </c>
      <c r="C56" s="46" t="s">
        <v>614</v>
      </c>
      <c r="D56" s="12">
        <f>IF(ISBLANK(A56),"",IF(F56=0,"",AVERAGE(G56:XFD56)/3))</f>
        <v>211.02222222222224</v>
      </c>
      <c r="E56" s="16" t="str">
        <f>IF(F56&gt;=18,"Qualify","Non-Qualify")</f>
        <v>Qualify</v>
      </c>
      <c r="F56" s="13">
        <f>IF(ISBLANK(A56),"",COUNT(G56:XFD56)*3)</f>
        <v>45</v>
      </c>
      <c r="G56" s="1">
        <v>672</v>
      </c>
      <c r="H56" s="2"/>
      <c r="I56" s="2">
        <v>691</v>
      </c>
      <c r="J56" s="2">
        <v>706</v>
      </c>
      <c r="K56" s="2"/>
      <c r="L56" s="3"/>
      <c r="M56" s="4">
        <v>667</v>
      </c>
      <c r="N56" s="5"/>
      <c r="O56" s="5">
        <v>593</v>
      </c>
      <c r="P56" s="5">
        <v>640</v>
      </c>
      <c r="Q56" s="5">
        <v>557</v>
      </c>
      <c r="R56" s="8">
        <v>600</v>
      </c>
      <c r="S56" s="9">
        <v>649</v>
      </c>
      <c r="T56" s="9">
        <v>623</v>
      </c>
      <c r="U56" s="9">
        <f>215+204+220</f>
        <v>639</v>
      </c>
      <c r="V56" s="9">
        <f>203+226+17</f>
        <v>446</v>
      </c>
      <c r="W56" s="9"/>
      <c r="X56" s="9"/>
      <c r="Y56" s="19"/>
      <c r="Z56" s="19">
        <v>614</v>
      </c>
      <c r="AA56" s="19">
        <v>674</v>
      </c>
      <c r="AB56" s="19">
        <v>725</v>
      </c>
      <c r="AC56" s="19"/>
      <c r="AD56" s="19"/>
      <c r="AE56" s="20"/>
      <c r="AF56" s="20"/>
      <c r="AG56" s="20"/>
      <c r="AH56" s="20"/>
      <c r="AI56" s="20"/>
      <c r="AJ56" s="20"/>
      <c r="AK56" s="20"/>
    </row>
    <row r="57" spans="1:37" customFormat="1" ht="14.45" x14ac:dyDescent="0.35">
      <c r="A57" s="45" t="s">
        <v>634</v>
      </c>
      <c r="B57" s="46" t="s">
        <v>200</v>
      </c>
      <c r="C57" s="46" t="s">
        <v>635</v>
      </c>
      <c r="D57" s="12">
        <f>IF(ISBLANK(A57),"",IF(F57=0,"",AVERAGE(G57:XFD57)/3))</f>
        <v>204.05555555555554</v>
      </c>
      <c r="E57" s="16" t="str">
        <f>IF(F57&gt;=18,"Qualify","Non-Qualify")</f>
        <v>Qualify</v>
      </c>
      <c r="F57" s="13">
        <f>IF(ISBLANK(A57),"",COUNT(G57:XFD57)*3)</f>
        <v>18</v>
      </c>
      <c r="G57" s="1"/>
      <c r="H57" s="2"/>
      <c r="I57" s="2"/>
      <c r="J57" s="2"/>
      <c r="K57" s="2"/>
      <c r="L57" s="3"/>
      <c r="M57" s="4">
        <v>641</v>
      </c>
      <c r="N57" s="5"/>
      <c r="O57" s="5">
        <v>693</v>
      </c>
      <c r="P57" s="5">
        <v>580</v>
      </c>
      <c r="Q57" s="5"/>
      <c r="R57" s="8"/>
      <c r="S57" s="9"/>
      <c r="T57" s="9"/>
      <c r="U57" s="9"/>
      <c r="V57" s="9"/>
      <c r="W57" s="9"/>
      <c r="X57" s="9"/>
      <c r="Y57" s="19"/>
      <c r="Z57" s="19"/>
      <c r="AA57" s="19"/>
      <c r="AB57" s="19"/>
      <c r="AC57" s="19"/>
      <c r="AD57" s="19"/>
      <c r="AE57" s="20">
        <v>581</v>
      </c>
      <c r="AF57" s="20"/>
      <c r="AG57" s="20"/>
      <c r="AH57" s="20">
        <v>650</v>
      </c>
      <c r="AI57" s="20">
        <v>528</v>
      </c>
      <c r="AJ57" s="20"/>
      <c r="AK57" s="20"/>
    </row>
    <row r="58" spans="1:37" customFormat="1" ht="14.45" x14ac:dyDescent="0.35">
      <c r="A58" s="45" t="s">
        <v>636</v>
      </c>
      <c r="B58" s="46" t="s">
        <v>637</v>
      </c>
      <c r="C58" s="46" t="s">
        <v>638</v>
      </c>
      <c r="D58" s="12">
        <f>IF(ISBLANK(A58),"",IF(F58=0,"",AVERAGE(G58:XFD58)/3))</f>
        <v>173.71428571428569</v>
      </c>
      <c r="E58" s="16" t="str">
        <f>IF(F58&gt;=18,"Qualify","Non-Qualify")</f>
        <v>Qualify</v>
      </c>
      <c r="F58" s="13">
        <f>IF(ISBLANK(A58),"",COUNT(G58:XFD58)*3)</f>
        <v>21</v>
      </c>
      <c r="G58" s="1">
        <v>576</v>
      </c>
      <c r="H58" s="2"/>
      <c r="I58" s="2">
        <v>497</v>
      </c>
      <c r="J58" s="2">
        <v>483</v>
      </c>
      <c r="K58" s="2"/>
      <c r="L58" s="3"/>
      <c r="M58" s="4">
        <v>562</v>
      </c>
      <c r="N58" s="5">
        <v>540</v>
      </c>
      <c r="O58" s="5">
        <v>460</v>
      </c>
      <c r="P58" s="5">
        <v>530</v>
      </c>
      <c r="Q58" s="5"/>
      <c r="R58" s="8"/>
      <c r="S58" s="9"/>
      <c r="T58" s="9"/>
      <c r="U58" s="9"/>
      <c r="V58" s="9"/>
      <c r="W58" s="9"/>
      <c r="X58" s="9"/>
      <c r="Y58" s="19"/>
      <c r="Z58" s="19"/>
      <c r="AA58" s="19"/>
      <c r="AB58" s="19"/>
      <c r="AC58" s="19"/>
      <c r="AD58" s="19"/>
      <c r="AE58" s="20"/>
      <c r="AF58" s="20"/>
      <c r="AG58" s="20"/>
      <c r="AH58" s="20"/>
      <c r="AI58" s="20"/>
      <c r="AJ58" s="20"/>
      <c r="AK58" s="20"/>
    </row>
    <row r="59" spans="1:37" customFormat="1" ht="14.45" x14ac:dyDescent="0.35">
      <c r="A59" s="45" t="s">
        <v>645</v>
      </c>
      <c r="B59" s="46" t="s">
        <v>95</v>
      </c>
      <c r="C59" s="46" t="s">
        <v>646</v>
      </c>
      <c r="D59" s="12">
        <f>IF(ISBLANK(A59),"",IF(F59=0,"",AVERAGE(G59:XFD59)/3))</f>
        <v>200.15384615384616</v>
      </c>
      <c r="E59" s="16" t="str">
        <f>IF(F59&gt;=18,"Qualify","Non-Qualify")</f>
        <v>Qualify</v>
      </c>
      <c r="F59" s="13">
        <f>IF(ISBLANK(A59),"",COUNT(G59:XFD59)*3)</f>
        <v>39</v>
      </c>
      <c r="G59" s="1">
        <v>692</v>
      </c>
      <c r="H59" s="2"/>
      <c r="I59" s="2">
        <v>679</v>
      </c>
      <c r="J59" s="2">
        <v>478</v>
      </c>
      <c r="K59" s="2"/>
      <c r="L59" s="3"/>
      <c r="M59" s="4">
        <v>633</v>
      </c>
      <c r="N59" s="5">
        <v>609</v>
      </c>
      <c r="O59" s="5">
        <v>588</v>
      </c>
      <c r="P59" s="5">
        <v>530</v>
      </c>
      <c r="Q59" s="5"/>
      <c r="R59" s="8"/>
      <c r="S59" s="9">
        <f>179+207+232</f>
        <v>618</v>
      </c>
      <c r="T59" s="9"/>
      <c r="U59" s="9">
        <f>188+196+170</f>
        <v>554</v>
      </c>
      <c r="V59" s="9">
        <v>593</v>
      </c>
      <c r="W59" s="9"/>
      <c r="X59" s="9"/>
      <c r="Y59" s="19"/>
      <c r="Z59" s="19">
        <v>648</v>
      </c>
      <c r="AA59" s="19">
        <v>625</v>
      </c>
      <c r="AB59" s="19">
        <v>559</v>
      </c>
      <c r="AC59" s="19"/>
      <c r="AD59" s="19"/>
      <c r="AE59" s="20"/>
      <c r="AF59" s="20"/>
      <c r="AG59" s="20"/>
      <c r="AH59" s="20"/>
      <c r="AI59" s="20"/>
      <c r="AJ59" s="20"/>
      <c r="AK59" s="20"/>
    </row>
    <row r="60" spans="1:37" customFormat="1" ht="14.45" x14ac:dyDescent="0.35">
      <c r="A60" s="45" t="s">
        <v>653</v>
      </c>
      <c r="B60" s="46" t="s">
        <v>579</v>
      </c>
      <c r="C60" s="46" t="s">
        <v>654</v>
      </c>
      <c r="D60" s="12">
        <f>IF(ISBLANK(A60),"",IF(F60=0,"",AVERAGE(G60:XFD60)/3))</f>
        <v>198.11111111111111</v>
      </c>
      <c r="E60" s="16" t="str">
        <f>IF(F60&gt;=18,"Qualify","Non-Qualify")</f>
        <v>Qualify</v>
      </c>
      <c r="F60" s="13">
        <f>IF(ISBLANK(A60),"",COUNT(G60:XFD60)*3)</f>
        <v>54</v>
      </c>
      <c r="G60" s="1">
        <v>520</v>
      </c>
      <c r="H60" s="2"/>
      <c r="I60" s="2">
        <v>640</v>
      </c>
      <c r="J60" s="2">
        <v>627</v>
      </c>
      <c r="K60" s="2"/>
      <c r="L60" s="3"/>
      <c r="M60" s="4">
        <v>560</v>
      </c>
      <c r="N60" s="5">
        <v>564</v>
      </c>
      <c r="O60" s="5">
        <v>570</v>
      </c>
      <c r="P60" s="5">
        <v>597</v>
      </c>
      <c r="Q60" s="5"/>
      <c r="R60" s="8"/>
      <c r="S60" s="9">
        <f>151+166+171</f>
        <v>488</v>
      </c>
      <c r="T60" s="9">
        <f>182+187+198</f>
        <v>567</v>
      </c>
      <c r="U60" s="9">
        <f>186+175+233</f>
        <v>594</v>
      </c>
      <c r="V60" s="9">
        <f>224+202+187</f>
        <v>613</v>
      </c>
      <c r="W60" s="9"/>
      <c r="X60" s="9"/>
      <c r="Y60" s="19">
        <v>675</v>
      </c>
      <c r="Z60" s="19">
        <v>616</v>
      </c>
      <c r="AA60" s="19">
        <v>613</v>
      </c>
      <c r="AB60" s="19">
        <v>561</v>
      </c>
      <c r="AC60" s="19"/>
      <c r="AD60" s="19"/>
      <c r="AE60" s="20">
        <v>633</v>
      </c>
      <c r="AF60" s="20"/>
      <c r="AG60" s="20"/>
      <c r="AH60" s="20">
        <v>652</v>
      </c>
      <c r="AI60" s="20">
        <v>608</v>
      </c>
      <c r="AJ60" s="20"/>
      <c r="AK60" s="20"/>
    </row>
    <row r="61" spans="1:37" customFormat="1" ht="14.45" x14ac:dyDescent="0.35">
      <c r="A61" s="45" t="s">
        <v>658</v>
      </c>
      <c r="B61" s="46" t="s">
        <v>659</v>
      </c>
      <c r="C61" s="46" t="s">
        <v>660</v>
      </c>
      <c r="D61" s="12">
        <f>IF(ISBLANK(A61),"",IF(F61=0,"",AVERAGE(G61:XFD61)/3))</f>
        <v>217.45833333333334</v>
      </c>
      <c r="E61" s="16" t="str">
        <f>IF(F61&gt;=18,"Qualify","Non-Qualify")</f>
        <v>Qualify</v>
      </c>
      <c r="F61" s="13">
        <f>IF(ISBLANK(A61),"",COUNT(G61:XFD61)*3)</f>
        <v>24</v>
      </c>
      <c r="G61" s="1"/>
      <c r="H61" s="2"/>
      <c r="I61" s="2"/>
      <c r="J61" s="2"/>
      <c r="K61" s="2"/>
      <c r="L61" s="3"/>
      <c r="M61" s="4">
        <v>712</v>
      </c>
      <c r="N61" s="5"/>
      <c r="O61" s="5">
        <v>763</v>
      </c>
      <c r="P61" s="5">
        <v>741</v>
      </c>
      <c r="Q61" s="5"/>
      <c r="R61" s="8"/>
      <c r="S61" s="9"/>
      <c r="T61" s="9"/>
      <c r="U61" s="9"/>
      <c r="V61" s="9"/>
      <c r="W61" s="9"/>
      <c r="X61" s="9"/>
      <c r="Y61" s="19"/>
      <c r="Z61" s="19"/>
      <c r="AA61" s="19"/>
      <c r="AB61" s="19"/>
      <c r="AC61" s="19"/>
      <c r="AD61" s="19"/>
      <c r="AE61" s="20">
        <v>642</v>
      </c>
      <c r="AF61" s="20">
        <v>592</v>
      </c>
      <c r="AG61" s="20">
        <v>574</v>
      </c>
      <c r="AH61" s="20">
        <v>680</v>
      </c>
      <c r="AI61" s="20">
        <v>515</v>
      </c>
      <c r="AJ61" s="20"/>
      <c r="AK61" s="20"/>
    </row>
    <row r="62" spans="1:37" customFormat="1" ht="14.45" x14ac:dyDescent="0.35">
      <c r="A62" s="45" t="s">
        <v>675</v>
      </c>
      <c r="B62" s="46" t="s">
        <v>134</v>
      </c>
      <c r="C62" s="46" t="s">
        <v>676</v>
      </c>
      <c r="D62" s="12">
        <f>IF(ISBLANK(A62),"",IF(F62=0,"",AVERAGE(G62:XFD62)/3))</f>
        <v>182.86111111111111</v>
      </c>
      <c r="E62" s="16" t="str">
        <f>IF(F62&gt;=18,"Qualify","Non-Qualify")</f>
        <v>Qualify</v>
      </c>
      <c r="F62" s="13">
        <f>IF(ISBLANK(A62),"",COUNT(G62:XFD62)*3)</f>
        <v>36</v>
      </c>
      <c r="G62" s="1">
        <v>528</v>
      </c>
      <c r="H62" s="2"/>
      <c r="I62" s="2">
        <v>594</v>
      </c>
      <c r="J62" s="2">
        <v>565</v>
      </c>
      <c r="K62" s="2"/>
      <c r="L62" s="3"/>
      <c r="M62" s="4">
        <v>557</v>
      </c>
      <c r="N62" s="5"/>
      <c r="O62" s="5">
        <v>550</v>
      </c>
      <c r="P62" s="5">
        <v>603</v>
      </c>
      <c r="Q62" s="5"/>
      <c r="R62" s="8"/>
      <c r="S62" s="9"/>
      <c r="T62" s="9"/>
      <c r="U62" s="9"/>
      <c r="V62" s="9"/>
      <c r="W62" s="9"/>
      <c r="X62" s="9"/>
      <c r="Y62" s="19">
        <v>517</v>
      </c>
      <c r="Z62" s="19"/>
      <c r="AA62" s="19">
        <v>539</v>
      </c>
      <c r="AB62" s="19">
        <v>562</v>
      </c>
      <c r="AC62" s="19"/>
      <c r="AD62" s="19"/>
      <c r="AE62" s="20">
        <v>519</v>
      </c>
      <c r="AF62" s="20"/>
      <c r="AG62" s="20"/>
      <c r="AH62" s="20">
        <v>520</v>
      </c>
      <c r="AI62" s="20">
        <v>529</v>
      </c>
      <c r="AJ62" s="20"/>
      <c r="AK62" s="20"/>
    </row>
    <row r="63" spans="1:37" customFormat="1" ht="14.45" x14ac:dyDescent="0.35">
      <c r="A63" s="45" t="s">
        <v>1330</v>
      </c>
      <c r="B63" s="46" t="s">
        <v>25</v>
      </c>
      <c r="C63" s="46" t="s">
        <v>1331</v>
      </c>
      <c r="D63" s="12">
        <f>IF(ISBLANK(A63),"",IF(F63=0,"",AVERAGE(G63:XFD63)/3))</f>
        <v>213.38095238095238</v>
      </c>
      <c r="E63" s="16" t="str">
        <f>IF(F63&gt;=18,"Qualify","Non-Qualify")</f>
        <v>Qualify</v>
      </c>
      <c r="F63" s="13">
        <f>IF(ISBLANK(A63),"",COUNT(G63:XFD63)*3)</f>
        <v>21</v>
      </c>
      <c r="G63" s="1"/>
      <c r="H63" s="2"/>
      <c r="I63" s="2"/>
      <c r="J63" s="2"/>
      <c r="K63" s="2"/>
      <c r="L63" s="3"/>
      <c r="M63" s="4"/>
      <c r="N63" s="5"/>
      <c r="O63" s="5"/>
      <c r="P63" s="5"/>
      <c r="Q63" s="5"/>
      <c r="R63" s="8"/>
      <c r="S63" s="9"/>
      <c r="T63" s="9"/>
      <c r="U63" s="9"/>
      <c r="V63" s="9"/>
      <c r="W63" s="9"/>
      <c r="X63" s="9"/>
      <c r="Y63" s="19"/>
      <c r="Z63" s="19"/>
      <c r="AA63" s="19"/>
      <c r="AB63" s="19"/>
      <c r="AC63" s="19"/>
      <c r="AD63" s="19"/>
      <c r="AE63" s="20">
        <v>640</v>
      </c>
      <c r="AF63" s="20">
        <v>602</v>
      </c>
      <c r="AG63" s="20">
        <v>583</v>
      </c>
      <c r="AH63" s="20">
        <v>668</v>
      </c>
      <c r="AI63" s="20">
        <v>695</v>
      </c>
      <c r="AJ63" s="20">
        <v>651</v>
      </c>
      <c r="AK63" s="20">
        <v>642</v>
      </c>
    </row>
    <row r="64" spans="1:37" customFormat="1" ht="14.45" x14ac:dyDescent="0.35">
      <c r="A64" s="45" t="s">
        <v>686</v>
      </c>
      <c r="B64" s="46" t="s">
        <v>687</v>
      </c>
      <c r="C64" s="46" t="s">
        <v>688</v>
      </c>
      <c r="D64" s="12">
        <f>IF(ISBLANK(A64),"",IF(F64=0,"",AVERAGE(G64:XFD64)/3))</f>
        <v>188.6</v>
      </c>
      <c r="E64" s="16" t="str">
        <f>IF(F64&gt;=18,"Qualify","Non-Qualify")</f>
        <v>Qualify</v>
      </c>
      <c r="F64" s="13">
        <f>IF(ISBLANK(A64),"",COUNT(G64:XFD64)*3)</f>
        <v>30</v>
      </c>
      <c r="G64" s="1"/>
      <c r="H64" s="2"/>
      <c r="I64" s="2"/>
      <c r="J64" s="2"/>
      <c r="K64" s="2"/>
      <c r="L64" s="3"/>
      <c r="M64" s="4">
        <v>588</v>
      </c>
      <c r="N64" s="5"/>
      <c r="O64" s="5">
        <v>459</v>
      </c>
      <c r="P64" s="5">
        <v>544</v>
      </c>
      <c r="Q64" s="5"/>
      <c r="R64" s="8"/>
      <c r="S64" s="9"/>
      <c r="T64" s="9"/>
      <c r="U64" s="9"/>
      <c r="V64" s="9"/>
      <c r="W64" s="9"/>
      <c r="X64" s="9"/>
      <c r="Y64" s="19">
        <v>582</v>
      </c>
      <c r="Z64" s="19"/>
      <c r="AA64" s="19">
        <v>665</v>
      </c>
      <c r="AB64" s="19">
        <v>641</v>
      </c>
      <c r="AC64" s="19"/>
      <c r="AD64" s="19"/>
      <c r="AE64" s="20">
        <v>510</v>
      </c>
      <c r="AF64" s="20">
        <v>515</v>
      </c>
      <c r="AG64" s="20"/>
      <c r="AH64" s="20">
        <v>594</v>
      </c>
      <c r="AI64" s="20">
        <v>560</v>
      </c>
      <c r="AJ64" s="20"/>
      <c r="AK64" s="20"/>
    </row>
    <row r="65" spans="1:37" customFormat="1" ht="14.45" x14ac:dyDescent="0.35">
      <c r="A65" s="45" t="s">
        <v>686</v>
      </c>
      <c r="B65" s="46" t="s">
        <v>689</v>
      </c>
      <c r="C65" s="46" t="s">
        <v>690</v>
      </c>
      <c r="D65" s="12">
        <f>IF(ISBLANK(A65),"",IF(F65=0,"",AVERAGE(G65:XFD65)/3))</f>
        <v>205.03703703703704</v>
      </c>
      <c r="E65" s="16" t="str">
        <f>IF(F65&gt;=18,"Qualify","Non-Qualify")</f>
        <v>Qualify</v>
      </c>
      <c r="F65" s="13">
        <f>IF(ISBLANK(A65),"",COUNT(G65:XFD65)*3)</f>
        <v>27</v>
      </c>
      <c r="G65" s="1"/>
      <c r="H65" s="2"/>
      <c r="I65" s="2"/>
      <c r="J65" s="2"/>
      <c r="K65" s="2"/>
      <c r="L65" s="3"/>
      <c r="M65" s="4">
        <v>561</v>
      </c>
      <c r="N65" s="5">
        <v>655</v>
      </c>
      <c r="O65" s="5"/>
      <c r="P65" s="5"/>
      <c r="Q65" s="5"/>
      <c r="R65" s="8"/>
      <c r="S65" s="9"/>
      <c r="T65" s="9"/>
      <c r="U65" s="9"/>
      <c r="V65" s="9"/>
      <c r="W65" s="9"/>
      <c r="X65" s="9"/>
      <c r="Y65" s="19"/>
      <c r="Z65" s="19">
        <v>611</v>
      </c>
      <c r="AA65" s="19">
        <v>619</v>
      </c>
      <c r="AB65" s="19">
        <v>663</v>
      </c>
      <c r="AC65" s="19"/>
      <c r="AD65" s="19"/>
      <c r="AE65" s="20">
        <v>623</v>
      </c>
      <c r="AF65" s="20">
        <v>622</v>
      </c>
      <c r="AG65" s="20"/>
      <c r="AH65" s="20">
        <v>584</v>
      </c>
      <c r="AI65" s="20">
        <v>598</v>
      </c>
      <c r="AJ65" s="20"/>
      <c r="AK65" s="20"/>
    </row>
    <row r="66" spans="1:37" customFormat="1" ht="14.45" x14ac:dyDescent="0.35">
      <c r="A66" s="45" t="s">
        <v>705</v>
      </c>
      <c r="B66" s="46" t="s">
        <v>659</v>
      </c>
      <c r="C66" s="46" t="s">
        <v>706</v>
      </c>
      <c r="D66" s="12">
        <f>IF(ISBLANK(A66),"",IF(F66=0,"",AVERAGE(G66:XFD66)/3))</f>
        <v>196.84615384615384</v>
      </c>
      <c r="E66" s="16" t="str">
        <f>IF(F66&gt;=18,"Qualify","Non-Qualify")</f>
        <v>Qualify</v>
      </c>
      <c r="F66" s="13">
        <f>IF(ISBLANK(A66),"",COUNT(G66:XFD66)*3)</f>
        <v>39</v>
      </c>
      <c r="G66" s="1"/>
      <c r="H66" s="2"/>
      <c r="I66" s="2"/>
      <c r="J66" s="2"/>
      <c r="K66" s="2"/>
      <c r="L66" s="3"/>
      <c r="M66" s="4">
        <v>600</v>
      </c>
      <c r="N66" s="5"/>
      <c r="O66" s="5">
        <v>553</v>
      </c>
      <c r="P66" s="5">
        <v>500</v>
      </c>
      <c r="Q66" s="5">
        <v>553</v>
      </c>
      <c r="R66" s="8">
        <v>562</v>
      </c>
      <c r="S66" s="9"/>
      <c r="T66" s="9"/>
      <c r="U66" s="9"/>
      <c r="V66" s="9"/>
      <c r="W66" s="9"/>
      <c r="X66" s="9"/>
      <c r="Y66" s="19"/>
      <c r="Z66" s="19">
        <v>516</v>
      </c>
      <c r="AA66" s="19">
        <v>563</v>
      </c>
      <c r="AB66" s="19">
        <v>729</v>
      </c>
      <c r="AC66" s="19">
        <v>635</v>
      </c>
      <c r="AD66" s="19">
        <v>652</v>
      </c>
      <c r="AE66" s="20">
        <v>673</v>
      </c>
      <c r="AF66" s="20"/>
      <c r="AG66" s="20" t="s">
        <v>1250</v>
      </c>
      <c r="AH66" s="20">
        <v>577</v>
      </c>
      <c r="AI66" s="20">
        <v>564</v>
      </c>
      <c r="AJ66" s="20"/>
      <c r="AK66" s="20"/>
    </row>
    <row r="67" spans="1:37" customFormat="1" ht="14.45" x14ac:dyDescent="0.35">
      <c r="A67" s="45" t="s">
        <v>719</v>
      </c>
      <c r="B67" s="46" t="s">
        <v>533</v>
      </c>
      <c r="C67" s="46" t="s">
        <v>720</v>
      </c>
      <c r="D67" s="12">
        <f>IF(ISBLANK(A67),"",IF(F67=0,"",AVERAGE(G67:XFD67)/3))</f>
        <v>206.11111111111111</v>
      </c>
      <c r="E67" s="16" t="str">
        <f>IF(F67&gt;=18,"Qualify","Non-Qualify")</f>
        <v>Qualify</v>
      </c>
      <c r="F67" s="13">
        <f>IF(ISBLANK(A67),"",COUNT(G67:XFD67)*3)</f>
        <v>27</v>
      </c>
      <c r="G67" s="1">
        <v>623</v>
      </c>
      <c r="H67" s="2">
        <v>700</v>
      </c>
      <c r="I67" s="2">
        <v>556</v>
      </c>
      <c r="J67" s="2">
        <v>546</v>
      </c>
      <c r="K67" s="2">
        <v>591</v>
      </c>
      <c r="L67" s="3">
        <v>591</v>
      </c>
      <c r="M67" s="4"/>
      <c r="N67" s="5"/>
      <c r="O67" s="5"/>
      <c r="P67" s="5"/>
      <c r="Q67" s="5"/>
      <c r="R67" s="8"/>
      <c r="S67" s="9">
        <v>680</v>
      </c>
      <c r="T67" s="9"/>
      <c r="U67" s="9">
        <f>253+251+157</f>
        <v>661</v>
      </c>
      <c r="V67" s="9">
        <f>189+208+220</f>
        <v>617</v>
      </c>
      <c r="W67" s="9"/>
      <c r="X67" s="9"/>
      <c r="Y67" s="19"/>
      <c r="Z67" s="19"/>
      <c r="AA67" s="19"/>
      <c r="AB67" s="19"/>
      <c r="AC67" s="19"/>
      <c r="AD67" s="19"/>
      <c r="AE67" s="20"/>
      <c r="AF67" s="20"/>
      <c r="AG67" s="20"/>
      <c r="AH67" s="20"/>
      <c r="AI67" s="20"/>
      <c r="AJ67" s="20"/>
      <c r="AK67" s="20"/>
    </row>
    <row r="68" spans="1:37" customFormat="1" ht="14.45" x14ac:dyDescent="0.35">
      <c r="A68" s="45" t="s">
        <v>719</v>
      </c>
      <c r="B68" s="46" t="s">
        <v>398</v>
      </c>
      <c r="C68" s="46" t="s">
        <v>721</v>
      </c>
      <c r="D68" s="12">
        <f>IF(ISBLANK(A68),"",IF(F68=0,"",AVERAGE(G68:XFD68)/3))</f>
        <v>201.91666666666666</v>
      </c>
      <c r="E68" s="16" t="str">
        <f>IF(F68&gt;=18,"Qualify","Non-Qualify")</f>
        <v>Qualify</v>
      </c>
      <c r="F68" s="13">
        <f>IF(ISBLANK(A68),"",COUNT(G68:XFD68)*3)</f>
        <v>24</v>
      </c>
      <c r="G68" s="1">
        <v>627</v>
      </c>
      <c r="H68" s="2">
        <v>553</v>
      </c>
      <c r="I68" s="2">
        <v>566</v>
      </c>
      <c r="J68" s="2">
        <v>557</v>
      </c>
      <c r="K68" s="2">
        <v>539</v>
      </c>
      <c r="L68" s="3"/>
      <c r="M68" s="4"/>
      <c r="N68" s="5"/>
      <c r="O68" s="5"/>
      <c r="P68" s="5"/>
      <c r="Q68" s="5"/>
      <c r="R68" s="8"/>
      <c r="S68" s="9">
        <v>714</v>
      </c>
      <c r="T68" s="9"/>
      <c r="U68" s="9">
        <f>212+162+212</f>
        <v>586</v>
      </c>
      <c r="V68" s="9">
        <f>245+224+235</f>
        <v>704</v>
      </c>
      <c r="W68" s="9"/>
      <c r="X68" s="9"/>
      <c r="Y68" s="19"/>
      <c r="Z68" s="19"/>
      <c r="AA68" s="19"/>
      <c r="AB68" s="19"/>
      <c r="AC68" s="19"/>
      <c r="AD68" s="19"/>
      <c r="AE68" s="20"/>
      <c r="AF68" s="20"/>
      <c r="AG68" s="20"/>
      <c r="AH68" s="20"/>
      <c r="AI68" s="20"/>
      <c r="AJ68" s="20"/>
      <c r="AK68" s="20"/>
    </row>
    <row r="69" spans="1:37" customFormat="1" ht="14.45" x14ac:dyDescent="0.35">
      <c r="A69" s="45" t="s">
        <v>731</v>
      </c>
      <c r="B69" s="46" t="s">
        <v>733</v>
      </c>
      <c r="C69" s="46" t="s">
        <v>734</v>
      </c>
      <c r="D69" s="12">
        <f>IF(ISBLANK(A69),"",IF(F69=0,"",AVERAGE(G69:XFD69)/3))</f>
        <v>158.94444444444443</v>
      </c>
      <c r="E69" s="16" t="str">
        <f>IF(F69&gt;=18,"Qualify","Non-Qualify")</f>
        <v>Qualify</v>
      </c>
      <c r="F69" s="13">
        <f>IF(ISBLANK(A69),"",COUNT(G69:XFD69)*3)</f>
        <v>18</v>
      </c>
      <c r="G69" s="1"/>
      <c r="H69" s="2"/>
      <c r="I69" s="2"/>
      <c r="J69" s="2"/>
      <c r="K69" s="2"/>
      <c r="L69" s="3"/>
      <c r="M69" s="4">
        <v>430</v>
      </c>
      <c r="N69" s="5"/>
      <c r="O69" s="5">
        <v>589</v>
      </c>
      <c r="P69" s="5">
        <v>458</v>
      </c>
      <c r="Q69" s="5"/>
      <c r="R69" s="8"/>
      <c r="S69" s="9"/>
      <c r="T69" s="9"/>
      <c r="U69" s="9"/>
      <c r="V69" s="9"/>
      <c r="W69" s="9"/>
      <c r="X69" s="9"/>
      <c r="Y69" s="19"/>
      <c r="Z69" s="19"/>
      <c r="AA69" s="19"/>
      <c r="AB69" s="19"/>
      <c r="AC69" s="19"/>
      <c r="AD69" s="19"/>
      <c r="AE69" s="20">
        <v>423</v>
      </c>
      <c r="AF69" s="20"/>
      <c r="AG69" s="20"/>
      <c r="AH69" s="20">
        <v>469</v>
      </c>
      <c r="AI69" s="20">
        <v>492</v>
      </c>
      <c r="AJ69" s="20"/>
      <c r="AK69" s="20"/>
    </row>
    <row r="70" spans="1:37" customFormat="1" ht="14.45" x14ac:dyDescent="0.35">
      <c r="A70" s="45" t="s">
        <v>747</v>
      </c>
      <c r="B70" s="46" t="s">
        <v>33</v>
      </c>
      <c r="C70" s="46" t="s">
        <v>748</v>
      </c>
      <c r="D70" s="12">
        <f>IF(ISBLANK(A70),"",IF(F70=0,"",AVERAGE(G70:XFD70)/3))</f>
        <v>211.2777777777778</v>
      </c>
      <c r="E70" s="16" t="str">
        <f>IF(F70&gt;=18,"Qualify","Non-Qualify")</f>
        <v>Qualify</v>
      </c>
      <c r="F70" s="13">
        <f>IF(ISBLANK(A70),"",COUNT(G70:XFD70)*3)</f>
        <v>18</v>
      </c>
      <c r="G70" s="1"/>
      <c r="H70" s="2"/>
      <c r="I70" s="2"/>
      <c r="J70" s="2"/>
      <c r="K70" s="2"/>
      <c r="L70" s="3"/>
      <c r="M70" s="4">
        <v>685</v>
      </c>
      <c r="N70" s="5"/>
      <c r="O70" s="5">
        <v>648</v>
      </c>
      <c r="P70" s="5">
        <v>628</v>
      </c>
      <c r="Q70" s="5"/>
      <c r="R70" s="8"/>
      <c r="S70" s="9"/>
      <c r="T70" s="9"/>
      <c r="U70" s="9"/>
      <c r="V70" s="9"/>
      <c r="W70" s="9"/>
      <c r="X70" s="9"/>
      <c r="Y70" s="19"/>
      <c r="Z70" s="19"/>
      <c r="AA70" s="19"/>
      <c r="AB70" s="19"/>
      <c r="AC70" s="19"/>
      <c r="AD70" s="19"/>
      <c r="AE70" s="20">
        <v>640</v>
      </c>
      <c r="AF70" s="20"/>
      <c r="AG70" s="20"/>
      <c r="AH70" s="20">
        <v>577</v>
      </c>
      <c r="AI70" s="20">
        <v>625</v>
      </c>
      <c r="AJ70" s="20"/>
      <c r="AK70" s="20"/>
    </row>
    <row r="71" spans="1:37" customFormat="1" ht="14.45" x14ac:dyDescent="0.35">
      <c r="A71" s="45" t="s">
        <v>753</v>
      </c>
      <c r="B71" s="46" t="s">
        <v>398</v>
      </c>
      <c r="C71" s="46" t="s">
        <v>756</v>
      </c>
      <c r="D71" s="12">
        <f>IF(ISBLANK(A71),"",IF(F71=0,"",AVERAGE(G71:XFD71)/3))</f>
        <v>206.33333333333334</v>
      </c>
      <c r="E71" s="16" t="str">
        <f>IF(F71&gt;=18,"Qualify","Non-Qualify")</f>
        <v>Qualify</v>
      </c>
      <c r="F71" s="13">
        <f>IF(ISBLANK(A71),"",COUNT(G71:XFD71)*3)</f>
        <v>18</v>
      </c>
      <c r="G71" s="1"/>
      <c r="H71" s="2"/>
      <c r="I71" s="2"/>
      <c r="J71" s="2"/>
      <c r="K71" s="2"/>
      <c r="L71" s="3"/>
      <c r="M71" s="4">
        <v>612</v>
      </c>
      <c r="N71" s="5"/>
      <c r="O71" s="5">
        <v>557</v>
      </c>
      <c r="P71" s="5">
        <v>623</v>
      </c>
      <c r="Q71" s="5"/>
      <c r="R71" s="8"/>
      <c r="S71" s="9"/>
      <c r="T71" s="9"/>
      <c r="U71" s="9"/>
      <c r="V71" s="9"/>
      <c r="W71" s="9"/>
      <c r="X71" s="9"/>
      <c r="Y71" s="19"/>
      <c r="Z71" s="19"/>
      <c r="AA71" s="19"/>
      <c r="AB71" s="19"/>
      <c r="AC71" s="19"/>
      <c r="AD71" s="19"/>
      <c r="AE71" s="20">
        <v>634</v>
      </c>
      <c r="AF71" s="20"/>
      <c r="AG71" s="20"/>
      <c r="AH71" s="20">
        <v>646</v>
      </c>
      <c r="AI71" s="20">
        <v>642</v>
      </c>
      <c r="AJ71" s="20"/>
      <c r="AK71" s="20"/>
    </row>
    <row r="72" spans="1:37" customFormat="1" ht="14.45" x14ac:dyDescent="0.35">
      <c r="A72" s="45" t="s">
        <v>761</v>
      </c>
      <c r="B72" s="46" t="s">
        <v>762</v>
      </c>
      <c r="C72" s="46" t="s">
        <v>763</v>
      </c>
      <c r="D72" s="12">
        <f>IF(ISBLANK(A72),"",IF(F72=0,"",AVERAGE(G72:XFD72)/3))</f>
        <v>198.88888888888889</v>
      </c>
      <c r="E72" s="16" t="str">
        <f>IF(F72&gt;=18,"Qualify","Non-Qualify")</f>
        <v>Qualify</v>
      </c>
      <c r="F72" s="13">
        <f>IF(ISBLANK(A72),"",COUNT(G72:XFD72)*3)</f>
        <v>18</v>
      </c>
      <c r="G72" s="1"/>
      <c r="H72" s="2"/>
      <c r="I72" s="2"/>
      <c r="J72" s="2"/>
      <c r="K72" s="2"/>
      <c r="L72" s="3"/>
      <c r="M72" s="4">
        <v>638</v>
      </c>
      <c r="N72" s="5">
        <v>598</v>
      </c>
      <c r="O72" s="5">
        <v>548</v>
      </c>
      <c r="P72" s="5">
        <v>632</v>
      </c>
      <c r="Q72" s="5">
        <v>626</v>
      </c>
      <c r="R72" s="8">
        <v>538</v>
      </c>
      <c r="S72" s="9"/>
      <c r="T72" s="9"/>
      <c r="U72" s="9"/>
      <c r="V72" s="9"/>
      <c r="W72" s="9"/>
      <c r="X72" s="9"/>
      <c r="Y72" s="19"/>
      <c r="Z72" s="19"/>
      <c r="AA72" s="19"/>
      <c r="AB72" s="19"/>
      <c r="AC72" s="19"/>
      <c r="AD72" s="19"/>
      <c r="AE72" s="20"/>
      <c r="AF72" s="20"/>
      <c r="AG72" s="20"/>
      <c r="AH72" s="20"/>
      <c r="AI72" s="20"/>
      <c r="AJ72" s="20"/>
      <c r="AK72" s="20"/>
    </row>
    <row r="73" spans="1:37" customFormat="1" ht="14.45" x14ac:dyDescent="0.35">
      <c r="A73" s="45" t="s">
        <v>430</v>
      </c>
      <c r="B73" s="46" t="s">
        <v>124</v>
      </c>
      <c r="C73" s="46" t="s">
        <v>1252</v>
      </c>
      <c r="D73" s="12">
        <f>IF(ISBLANK(A73),"",IF(F73=0,"",AVERAGE(G73:XFD73)/3))</f>
        <v>207.62962962962965</v>
      </c>
      <c r="E73" s="16" t="str">
        <f>IF(F73&gt;=18,"Qualify","Non-Qualify")</f>
        <v>Qualify</v>
      </c>
      <c r="F73" s="13">
        <f>IF(ISBLANK(A73),"",COUNT(G73:XFD73)*3)</f>
        <v>27</v>
      </c>
      <c r="G73" s="1"/>
      <c r="H73" s="2"/>
      <c r="I73" s="2"/>
      <c r="J73" s="2"/>
      <c r="K73" s="2"/>
      <c r="L73" s="3"/>
      <c r="M73" s="4"/>
      <c r="N73" s="5"/>
      <c r="O73" s="5"/>
      <c r="P73" s="5"/>
      <c r="Q73" s="5"/>
      <c r="R73" s="8"/>
      <c r="S73" s="9">
        <v>704</v>
      </c>
      <c r="T73" s="9"/>
      <c r="U73" s="9">
        <f>163+188+248</f>
        <v>599</v>
      </c>
      <c r="V73" s="9">
        <f>197+257+245</f>
        <v>699</v>
      </c>
      <c r="W73" s="9"/>
      <c r="X73" s="9"/>
      <c r="Y73" s="19"/>
      <c r="Z73" s="19">
        <v>573</v>
      </c>
      <c r="AA73" s="19">
        <v>626</v>
      </c>
      <c r="AB73" s="19">
        <v>669</v>
      </c>
      <c r="AC73" s="19"/>
      <c r="AD73" s="19"/>
      <c r="AE73" s="20">
        <v>599</v>
      </c>
      <c r="AF73" s="20"/>
      <c r="AG73" s="20"/>
      <c r="AH73" s="20">
        <v>585</v>
      </c>
      <c r="AI73" s="20">
        <v>552</v>
      </c>
      <c r="AJ73" s="20"/>
      <c r="AK73" s="20"/>
    </row>
    <row r="74" spans="1:37" customFormat="1" ht="14.45" x14ac:dyDescent="0.35">
      <c r="A74" s="45" t="s">
        <v>768</v>
      </c>
      <c r="B74" s="46" t="s">
        <v>134</v>
      </c>
      <c r="C74" s="46"/>
      <c r="D74" s="12">
        <f>IF(ISBLANK(A74),"",IF(F74=0,"",AVERAGE(G74:XFD74)/3))</f>
        <v>202.61111111111111</v>
      </c>
      <c r="E74" s="16" t="str">
        <f>IF(F74&gt;=18,"Qualify","Non-Qualify")</f>
        <v>Qualify</v>
      </c>
      <c r="F74" s="13">
        <f>IF(ISBLANK(A74),"",COUNT(G74:XFD74)*3)</f>
        <v>18</v>
      </c>
      <c r="G74" s="1">
        <v>588</v>
      </c>
      <c r="H74" s="2"/>
      <c r="I74" s="2">
        <v>574</v>
      </c>
      <c r="J74" s="2">
        <v>590</v>
      </c>
      <c r="K74" s="2"/>
      <c r="L74" s="3"/>
      <c r="M74" s="4"/>
      <c r="N74" s="5"/>
      <c r="O74" s="5"/>
      <c r="P74" s="5"/>
      <c r="Q74" s="5"/>
      <c r="R74" s="8"/>
      <c r="S74" s="9">
        <v>659</v>
      </c>
      <c r="T74" s="9"/>
      <c r="U74" s="9">
        <f>222+222+193</f>
        <v>637</v>
      </c>
      <c r="V74" s="9">
        <f>221+165+213</f>
        <v>599</v>
      </c>
      <c r="W74" s="9"/>
      <c r="X74" s="9"/>
      <c r="Y74" s="19"/>
      <c r="Z74" s="19"/>
      <c r="AA74" s="19"/>
      <c r="AB74" s="19"/>
      <c r="AC74" s="19"/>
      <c r="AD74" s="19"/>
      <c r="AE74" s="20"/>
      <c r="AF74" s="20"/>
      <c r="AG74" s="20"/>
      <c r="AH74" s="20"/>
      <c r="AI74" s="20"/>
      <c r="AJ74" s="20"/>
      <c r="AK74" s="20"/>
    </row>
    <row r="75" spans="1:37" customFormat="1" ht="14.45" x14ac:dyDescent="0.35">
      <c r="A75" s="45" t="s">
        <v>783</v>
      </c>
      <c r="B75" s="46" t="s">
        <v>51</v>
      </c>
      <c r="C75" s="46" t="s">
        <v>784</v>
      </c>
      <c r="D75" s="12">
        <f>IF(ISBLANK(A75),"",IF(F75=0,"",AVERAGE(G75:XFD75)/3))</f>
        <v>179</v>
      </c>
      <c r="E75" s="16" t="str">
        <f>IF(F75&gt;=18,"Qualify","Non-Qualify")</f>
        <v>Qualify</v>
      </c>
      <c r="F75" s="13">
        <f>IF(ISBLANK(A75),"",COUNT(G75:XFD75)*3)</f>
        <v>33</v>
      </c>
      <c r="G75" s="1">
        <v>498</v>
      </c>
      <c r="H75" s="2">
        <v>562</v>
      </c>
      <c r="I75" s="2">
        <v>525</v>
      </c>
      <c r="J75" s="2">
        <v>457</v>
      </c>
      <c r="K75" s="2"/>
      <c r="L75" s="3"/>
      <c r="M75" s="4">
        <v>457</v>
      </c>
      <c r="N75" s="5">
        <v>633</v>
      </c>
      <c r="O75" s="5">
        <v>519</v>
      </c>
      <c r="P75" s="5">
        <v>571</v>
      </c>
      <c r="Q75" s="5"/>
      <c r="R75" s="8"/>
      <c r="S75" s="9"/>
      <c r="T75" s="9"/>
      <c r="U75" s="9"/>
      <c r="V75" s="9"/>
      <c r="W75" s="9"/>
      <c r="X75" s="9"/>
      <c r="Y75" s="19"/>
      <c r="Z75" s="19"/>
      <c r="AA75" s="19"/>
      <c r="AB75" s="19"/>
      <c r="AC75" s="19"/>
      <c r="AD75" s="19"/>
      <c r="AE75" s="20">
        <v>582</v>
      </c>
      <c r="AF75" s="20"/>
      <c r="AG75" s="20"/>
      <c r="AH75" s="20">
        <v>577</v>
      </c>
      <c r="AI75" s="20">
        <v>526</v>
      </c>
      <c r="AJ75" s="20"/>
      <c r="AK75" s="20"/>
    </row>
    <row r="76" spans="1:37" customFormat="1" ht="14.45" x14ac:dyDescent="0.35">
      <c r="A76" s="45" t="s">
        <v>801</v>
      </c>
      <c r="B76" s="46" t="s">
        <v>508</v>
      </c>
      <c r="C76" s="46" t="s">
        <v>1253</v>
      </c>
      <c r="D76" s="12">
        <f>IF(ISBLANK(A76),"",IF(F76=0,"",AVERAGE(G76:XFD76)/3))</f>
        <v>210.7222222222222</v>
      </c>
      <c r="E76" s="16" t="str">
        <f>IF(F76&gt;=18,"Qualify","Non-Qualify")</f>
        <v>Qualify</v>
      </c>
      <c r="F76" s="13">
        <f>IF(ISBLANK(A76),"",COUNT(G76:XFD76)*3)</f>
        <v>18</v>
      </c>
      <c r="G76" s="1"/>
      <c r="H76" s="2"/>
      <c r="I76" s="2"/>
      <c r="J76" s="2"/>
      <c r="K76" s="2"/>
      <c r="L76" s="3"/>
      <c r="M76" s="4"/>
      <c r="N76" s="5"/>
      <c r="O76" s="5"/>
      <c r="P76" s="5"/>
      <c r="Q76" s="5"/>
      <c r="R76" s="8"/>
      <c r="S76" s="9"/>
      <c r="T76" s="9"/>
      <c r="U76" s="9"/>
      <c r="V76" s="9"/>
      <c r="W76" s="9"/>
      <c r="X76" s="9"/>
      <c r="Y76" s="19">
        <v>643</v>
      </c>
      <c r="Z76" s="19"/>
      <c r="AA76" s="19">
        <v>708</v>
      </c>
      <c r="AB76" s="19">
        <v>645</v>
      </c>
      <c r="AC76" s="19"/>
      <c r="AD76" s="19"/>
      <c r="AE76" s="20">
        <v>607</v>
      </c>
      <c r="AF76" s="20"/>
      <c r="AG76" s="20"/>
      <c r="AH76" s="20">
        <v>638</v>
      </c>
      <c r="AI76" s="20">
        <v>552</v>
      </c>
      <c r="AJ76" s="20"/>
      <c r="AK76" s="20"/>
    </row>
    <row r="77" spans="1:37" customFormat="1" ht="14.45" x14ac:dyDescent="0.35">
      <c r="A77" s="45" t="s">
        <v>811</v>
      </c>
      <c r="B77" s="46" t="s">
        <v>163</v>
      </c>
      <c r="C77" s="46" t="s">
        <v>1254</v>
      </c>
      <c r="D77" s="12">
        <f>IF(ISBLANK(A77),"",IF(F77=0,"",AVERAGE(G77:XFD77)/3))</f>
        <v>197.25925925925927</v>
      </c>
      <c r="E77" s="16" t="str">
        <f>IF(F77&gt;=18,"Qualify","Non-Qualify")</f>
        <v>Qualify</v>
      </c>
      <c r="F77" s="13">
        <f>IF(ISBLANK(A77),"",COUNT(G77:XFD77)*3)</f>
        <v>27</v>
      </c>
      <c r="G77" s="1">
        <v>682</v>
      </c>
      <c r="H77" s="2">
        <v>593</v>
      </c>
      <c r="I77" s="2">
        <v>553</v>
      </c>
      <c r="J77" s="2">
        <v>500</v>
      </c>
      <c r="K77" s="2"/>
      <c r="L77" s="3"/>
      <c r="M77" s="4"/>
      <c r="N77" s="5"/>
      <c r="O77" s="5"/>
      <c r="P77" s="5"/>
      <c r="Q77" s="5"/>
      <c r="R77" s="8"/>
      <c r="S77" s="9"/>
      <c r="T77" s="9"/>
      <c r="U77" s="9"/>
      <c r="V77" s="9"/>
      <c r="W77" s="9"/>
      <c r="X77" s="9"/>
      <c r="Y77" s="19"/>
      <c r="Z77" s="19">
        <v>577</v>
      </c>
      <c r="AA77" s="19">
        <v>535</v>
      </c>
      <c r="AB77" s="19">
        <v>702</v>
      </c>
      <c r="AC77" s="19"/>
      <c r="AD77" s="19"/>
      <c r="AE77" s="20">
        <v>631</v>
      </c>
      <c r="AF77" s="20"/>
      <c r="AG77" s="20"/>
      <c r="AH77" s="20" t="s">
        <v>1255</v>
      </c>
      <c r="AI77" s="20">
        <v>553</v>
      </c>
      <c r="AJ77" s="20"/>
      <c r="AK77" s="20"/>
    </row>
    <row r="78" spans="1:37" customFormat="1" ht="14.45" x14ac:dyDescent="0.35">
      <c r="A78" s="45" t="s">
        <v>815</v>
      </c>
      <c r="B78" s="46" t="s">
        <v>124</v>
      </c>
      <c r="C78" s="46" t="s">
        <v>1256</v>
      </c>
      <c r="D78" s="12">
        <f>IF(ISBLANK(A78),"",IF(F78=0,"",AVERAGE(G78:XFD78)/3))</f>
        <v>191.7222222222222</v>
      </c>
      <c r="E78" s="16" t="str">
        <f>IF(F78&gt;=18,"Qualify","Non-Qualify")</f>
        <v>Qualify</v>
      </c>
      <c r="F78" s="13">
        <f>IF(ISBLANK(A78),"",COUNT(G78:XFD78)*3)</f>
        <v>18</v>
      </c>
      <c r="G78" s="1"/>
      <c r="H78" s="2"/>
      <c r="I78" s="2"/>
      <c r="J78" s="2"/>
      <c r="K78" s="2"/>
      <c r="L78" s="3"/>
      <c r="M78" s="4"/>
      <c r="N78" s="5"/>
      <c r="O78" s="5"/>
      <c r="P78" s="5"/>
      <c r="Q78" s="5"/>
      <c r="R78" s="8"/>
      <c r="S78" s="9"/>
      <c r="T78" s="9"/>
      <c r="U78" s="9"/>
      <c r="V78" s="9"/>
      <c r="W78" s="9"/>
      <c r="X78" s="9"/>
      <c r="Y78" s="19"/>
      <c r="Z78" s="19">
        <v>519</v>
      </c>
      <c r="AA78" s="19">
        <v>521</v>
      </c>
      <c r="AB78" s="19">
        <v>582</v>
      </c>
      <c r="AC78" s="19"/>
      <c r="AD78" s="19"/>
      <c r="AE78" s="20">
        <v>612</v>
      </c>
      <c r="AF78" s="20"/>
      <c r="AG78" s="20"/>
      <c r="AH78" s="20">
        <v>579</v>
      </c>
      <c r="AI78" s="20">
        <v>638</v>
      </c>
      <c r="AJ78" s="20"/>
      <c r="AK78" s="20"/>
    </row>
    <row r="79" spans="1:37" customFormat="1" ht="14.45" x14ac:dyDescent="0.35">
      <c r="A79" s="45" t="s">
        <v>816</v>
      </c>
      <c r="B79" s="46" t="s">
        <v>817</v>
      </c>
      <c r="C79" s="46" t="s">
        <v>1257</v>
      </c>
      <c r="D79" s="12">
        <f>IF(ISBLANK(A79),"",IF(F79=0,"",AVERAGE(G79:XFD79)/3))</f>
        <v>207.88888888888889</v>
      </c>
      <c r="E79" s="16" t="str">
        <f>IF(F79&gt;=18,"Qualify","Non-Qualify")</f>
        <v>Qualify</v>
      </c>
      <c r="F79" s="13">
        <f>IF(ISBLANK(A79),"",COUNT(G79:XFD79)*3)</f>
        <v>18</v>
      </c>
      <c r="G79" s="1"/>
      <c r="H79" s="2"/>
      <c r="I79" s="2"/>
      <c r="J79" s="2"/>
      <c r="K79" s="2"/>
      <c r="L79" s="3"/>
      <c r="M79" s="4"/>
      <c r="N79" s="5"/>
      <c r="O79" s="5"/>
      <c r="P79" s="5"/>
      <c r="Q79" s="5"/>
      <c r="R79" s="8"/>
      <c r="S79" s="9"/>
      <c r="T79" s="9"/>
      <c r="U79" s="9"/>
      <c r="V79" s="9"/>
      <c r="W79" s="9"/>
      <c r="X79" s="9"/>
      <c r="Y79" s="19"/>
      <c r="Z79" s="19">
        <v>627</v>
      </c>
      <c r="AA79" s="19">
        <v>628</v>
      </c>
      <c r="AB79" s="19">
        <v>628</v>
      </c>
      <c r="AC79" s="19"/>
      <c r="AD79" s="19"/>
      <c r="AE79" s="20">
        <v>600</v>
      </c>
      <c r="AF79" s="20"/>
      <c r="AG79" s="20"/>
      <c r="AH79" s="20">
        <v>633</v>
      </c>
      <c r="AI79" s="20">
        <v>626</v>
      </c>
      <c r="AJ79" s="20"/>
      <c r="AK79" s="20"/>
    </row>
    <row r="80" spans="1:37" customFormat="1" ht="14.45" x14ac:dyDescent="0.35">
      <c r="A80" s="45" t="s">
        <v>865</v>
      </c>
      <c r="B80" s="46" t="s">
        <v>866</v>
      </c>
      <c r="C80" s="46" t="s">
        <v>867</v>
      </c>
      <c r="D80" s="12">
        <f>IF(ISBLANK(A80),"",IF(F80=0,"",AVERAGE(G80:XFD80)/3))</f>
        <v>182.88888888888889</v>
      </c>
      <c r="E80" s="16" t="str">
        <f>IF(F80&gt;=18,"Qualify","Non-Qualify")</f>
        <v>Qualify</v>
      </c>
      <c r="F80" s="13">
        <f>IF(ISBLANK(A80),"",COUNT(G80:XFD80)*3)</f>
        <v>18</v>
      </c>
      <c r="G80" s="1"/>
      <c r="H80" s="2"/>
      <c r="I80" s="2"/>
      <c r="J80" s="2"/>
      <c r="K80" s="2"/>
      <c r="L80" s="3"/>
      <c r="M80" s="4"/>
      <c r="N80" s="5"/>
      <c r="O80" s="5"/>
      <c r="P80" s="5"/>
      <c r="Q80" s="5"/>
      <c r="R80" s="8"/>
      <c r="S80" s="9"/>
      <c r="T80" s="9"/>
      <c r="U80" s="9"/>
      <c r="V80" s="9"/>
      <c r="W80" s="9"/>
      <c r="X80" s="9"/>
      <c r="Y80" s="19">
        <v>473</v>
      </c>
      <c r="Z80" s="19"/>
      <c r="AA80" s="19">
        <v>540</v>
      </c>
      <c r="AB80" s="19">
        <v>688</v>
      </c>
      <c r="AC80" s="19"/>
      <c r="AD80" s="19"/>
      <c r="AE80" s="20">
        <v>605</v>
      </c>
      <c r="AF80" s="20"/>
      <c r="AG80" s="20"/>
      <c r="AH80" s="20">
        <v>545</v>
      </c>
      <c r="AI80" s="20">
        <v>441</v>
      </c>
      <c r="AJ80" s="20"/>
      <c r="AK80" s="20"/>
    </row>
    <row r="81" spans="1:37" customFormat="1" ht="14.45" x14ac:dyDescent="0.35">
      <c r="A81" s="45" t="s">
        <v>868</v>
      </c>
      <c r="B81" s="46" t="s">
        <v>90</v>
      </c>
      <c r="C81" s="46" t="s">
        <v>869</v>
      </c>
      <c r="D81" s="12">
        <f>IF(ISBLANK(A81),"",IF(F81=0,"",AVERAGE(G81:XFD81)/3))</f>
        <v>220.7222222222222</v>
      </c>
      <c r="E81" s="16" t="str">
        <f>IF(F81&gt;=18,"Qualify","Non-Qualify")</f>
        <v>Qualify</v>
      </c>
      <c r="F81" s="13">
        <f>IF(ISBLANK(A81),"",COUNT(G81:XFD81)*3)</f>
        <v>18</v>
      </c>
      <c r="G81" s="1"/>
      <c r="H81" s="2"/>
      <c r="I81" s="2"/>
      <c r="J81" s="2"/>
      <c r="K81" s="2"/>
      <c r="L81" s="3"/>
      <c r="M81" s="4">
        <v>648</v>
      </c>
      <c r="N81" s="5"/>
      <c r="O81" s="5">
        <v>611</v>
      </c>
      <c r="P81" s="5">
        <v>681</v>
      </c>
      <c r="Q81" s="5"/>
      <c r="R81" s="8"/>
      <c r="S81" s="9"/>
      <c r="T81" s="9"/>
      <c r="U81" s="9"/>
      <c r="V81" s="9"/>
      <c r="W81" s="9"/>
      <c r="X81" s="9"/>
      <c r="Y81" s="19"/>
      <c r="Z81" s="19"/>
      <c r="AA81" s="19"/>
      <c r="AB81" s="19"/>
      <c r="AC81" s="19"/>
      <c r="AD81" s="19"/>
      <c r="AE81" s="20">
        <v>714</v>
      </c>
      <c r="AF81" s="20"/>
      <c r="AG81" s="20"/>
      <c r="AH81" s="20">
        <v>780</v>
      </c>
      <c r="AI81" s="20">
        <v>539</v>
      </c>
      <c r="AJ81" s="20"/>
      <c r="AK81" s="20"/>
    </row>
    <row r="82" spans="1:37" customFormat="1" ht="14.45" x14ac:dyDescent="0.35">
      <c r="A82" s="45" t="s">
        <v>868</v>
      </c>
      <c r="B82" s="46" t="s">
        <v>30</v>
      </c>
      <c r="C82" s="46" t="s">
        <v>870</v>
      </c>
      <c r="D82" s="12">
        <f>IF(ISBLANK(A82),"",IF(F82=0,"",AVERAGE(G82:XFD82)/3))</f>
        <v>185.44444444444446</v>
      </c>
      <c r="E82" s="16" t="str">
        <f>IF(F82&gt;=18,"Qualify","Non-Qualify")</f>
        <v>Qualify</v>
      </c>
      <c r="F82" s="13">
        <f>IF(ISBLANK(A82),"",COUNT(G82:XFD82)*3)</f>
        <v>18</v>
      </c>
      <c r="G82" s="1"/>
      <c r="H82" s="2"/>
      <c r="I82" s="2"/>
      <c r="J82" s="2"/>
      <c r="K82" s="2"/>
      <c r="L82" s="3"/>
      <c r="M82" s="4">
        <v>551</v>
      </c>
      <c r="N82" s="5"/>
      <c r="O82" s="5">
        <v>579</v>
      </c>
      <c r="P82" s="5">
        <v>566</v>
      </c>
      <c r="Q82" s="5"/>
      <c r="R82" s="8"/>
      <c r="S82" s="9"/>
      <c r="T82" s="9"/>
      <c r="U82" s="9"/>
      <c r="V82" s="9"/>
      <c r="W82" s="9"/>
      <c r="X82" s="9"/>
      <c r="Y82" s="19"/>
      <c r="Z82" s="19"/>
      <c r="AA82" s="19"/>
      <c r="AB82" s="19"/>
      <c r="AC82" s="19"/>
      <c r="AD82" s="19"/>
      <c r="AE82" s="20">
        <v>587</v>
      </c>
      <c r="AF82" s="20"/>
      <c r="AG82" s="20"/>
      <c r="AH82" s="20">
        <v>454</v>
      </c>
      <c r="AI82" s="20">
        <v>601</v>
      </c>
      <c r="AJ82" s="20"/>
      <c r="AK82" s="20"/>
    </row>
    <row r="83" spans="1:37" customFormat="1" ht="14.45" x14ac:dyDescent="0.35">
      <c r="A83" s="45" t="s">
        <v>874</v>
      </c>
      <c r="B83" s="46" t="s">
        <v>30</v>
      </c>
      <c r="C83" s="46" t="s">
        <v>875</v>
      </c>
      <c r="D83" s="12">
        <f>IF(ISBLANK(A83),"",IF(F83=0,"",AVERAGE(G83:XFD83)/3))</f>
        <v>184.16666666666666</v>
      </c>
      <c r="E83" s="16" t="str">
        <f>IF(F83&gt;=18,"Qualify","Non-Qualify")</f>
        <v>Qualify</v>
      </c>
      <c r="F83" s="13">
        <f>IF(ISBLANK(A83),"",COUNT(G83:XFD83)*3)</f>
        <v>18</v>
      </c>
      <c r="G83" s="1"/>
      <c r="H83" s="2"/>
      <c r="I83" s="2"/>
      <c r="J83" s="2"/>
      <c r="K83" s="2"/>
      <c r="L83" s="3"/>
      <c r="M83" s="4">
        <v>572</v>
      </c>
      <c r="N83" s="5"/>
      <c r="O83" s="5">
        <v>669</v>
      </c>
      <c r="P83" s="5">
        <v>571</v>
      </c>
      <c r="Q83" s="5"/>
      <c r="R83" s="8"/>
      <c r="S83" s="9"/>
      <c r="T83" s="9"/>
      <c r="U83" s="9"/>
      <c r="V83" s="9"/>
      <c r="W83" s="9"/>
      <c r="X83" s="9"/>
      <c r="Y83" s="19">
        <v>535</v>
      </c>
      <c r="Z83" s="19"/>
      <c r="AA83" s="19">
        <v>403</v>
      </c>
      <c r="AB83" s="19">
        <v>565</v>
      </c>
      <c r="AC83" s="19"/>
      <c r="AD83" s="19"/>
      <c r="AE83" s="20"/>
      <c r="AF83" s="20"/>
      <c r="AG83" s="20"/>
      <c r="AH83" s="20"/>
      <c r="AI83" s="20"/>
      <c r="AJ83" s="20"/>
      <c r="AK83" s="20"/>
    </row>
    <row r="84" spans="1:37" customFormat="1" ht="14.45" x14ac:dyDescent="0.35">
      <c r="A84" s="45" t="s">
        <v>878</v>
      </c>
      <c r="B84" s="46" t="s">
        <v>599</v>
      </c>
      <c r="C84" s="46" t="s">
        <v>879</v>
      </c>
      <c r="D84" s="12">
        <f>IF(ISBLANK(A84),"",IF(F84=0,"",AVERAGE(G84:XFD84)/3))</f>
        <v>208.94444444444446</v>
      </c>
      <c r="E84" s="16" t="str">
        <f>IF(F84&gt;=18,"Qualify","Non-Qualify")</f>
        <v>Qualify</v>
      </c>
      <c r="F84" s="13">
        <f>IF(ISBLANK(A84),"",COUNT(G84:XFD84)*3)</f>
        <v>18</v>
      </c>
      <c r="G84" s="1"/>
      <c r="H84" s="2"/>
      <c r="I84" s="2"/>
      <c r="J84" s="2"/>
      <c r="K84" s="2"/>
      <c r="L84" s="3"/>
      <c r="M84" s="4"/>
      <c r="N84" s="5"/>
      <c r="O84" s="5"/>
      <c r="P84" s="5"/>
      <c r="Q84" s="5"/>
      <c r="R84" s="8"/>
      <c r="S84" s="9"/>
      <c r="T84" s="9"/>
      <c r="U84" s="9"/>
      <c r="V84" s="9"/>
      <c r="W84" s="9"/>
      <c r="X84" s="9"/>
      <c r="Y84" s="19">
        <v>615</v>
      </c>
      <c r="Z84" s="19"/>
      <c r="AA84" s="19">
        <v>679</v>
      </c>
      <c r="AB84" s="19">
        <v>630</v>
      </c>
      <c r="AC84" s="19"/>
      <c r="AD84" s="19"/>
      <c r="AE84" s="20">
        <v>652</v>
      </c>
      <c r="AF84" s="20"/>
      <c r="AG84" s="20"/>
      <c r="AH84" s="20">
        <v>577</v>
      </c>
      <c r="AI84" s="20">
        <v>608</v>
      </c>
      <c r="AJ84" s="20"/>
      <c r="AK84" s="20"/>
    </row>
    <row r="85" spans="1:37" customFormat="1" ht="14.45" x14ac:dyDescent="0.35">
      <c r="A85" s="45" t="s">
        <v>878</v>
      </c>
      <c r="B85" s="46" t="s">
        <v>196</v>
      </c>
      <c r="C85" s="46" t="s">
        <v>880</v>
      </c>
      <c r="D85" s="12">
        <f>IF(ISBLANK(A85),"",IF(F85=0,"",AVERAGE(G85:XFD85)/3))</f>
        <v>208.44444444444446</v>
      </c>
      <c r="E85" s="16" t="str">
        <f>IF(F85&gt;=18,"Qualify","Non-Qualify")</f>
        <v>Qualify</v>
      </c>
      <c r="F85" s="13">
        <f>IF(ISBLANK(A85),"",COUNT(G85:XFD85)*3)</f>
        <v>18</v>
      </c>
      <c r="G85" s="1"/>
      <c r="H85" s="2"/>
      <c r="I85" s="2"/>
      <c r="J85" s="2"/>
      <c r="K85" s="2"/>
      <c r="L85" s="3"/>
      <c r="M85" s="4"/>
      <c r="N85" s="5"/>
      <c r="O85" s="5"/>
      <c r="P85" s="5"/>
      <c r="Q85" s="5"/>
      <c r="R85" s="8"/>
      <c r="S85" s="9"/>
      <c r="T85" s="9"/>
      <c r="U85" s="9"/>
      <c r="V85" s="9"/>
      <c r="W85" s="9"/>
      <c r="X85" s="9"/>
      <c r="Y85" s="19">
        <v>615</v>
      </c>
      <c r="Z85" s="19"/>
      <c r="AA85" s="19">
        <v>528</v>
      </c>
      <c r="AB85" s="19">
        <v>670</v>
      </c>
      <c r="AC85" s="19"/>
      <c r="AD85" s="19"/>
      <c r="AE85" s="20">
        <v>702</v>
      </c>
      <c r="AF85" s="20"/>
      <c r="AG85" s="20"/>
      <c r="AH85" s="20">
        <v>635</v>
      </c>
      <c r="AI85" s="20">
        <v>602</v>
      </c>
      <c r="AJ85" s="20"/>
      <c r="AK85" s="20"/>
    </row>
    <row r="86" spans="1:37" customFormat="1" ht="14.45" x14ac:dyDescent="0.35">
      <c r="A86" s="45" t="s">
        <v>881</v>
      </c>
      <c r="B86" s="46" t="s">
        <v>739</v>
      </c>
      <c r="C86" s="46" t="s">
        <v>882</v>
      </c>
      <c r="D86" s="12">
        <f>IF(ISBLANK(A86),"",IF(F86=0,"",AVERAGE(G86:XFD86)/3))</f>
        <v>185.88888888888889</v>
      </c>
      <c r="E86" s="16" t="str">
        <f>IF(F86&gt;=18,"Qualify","Non-Qualify")</f>
        <v>Qualify</v>
      </c>
      <c r="F86" s="13">
        <f>IF(ISBLANK(A86),"",COUNT(G86:XFD86)*3)</f>
        <v>18</v>
      </c>
      <c r="G86" s="1">
        <v>574</v>
      </c>
      <c r="H86" s="2"/>
      <c r="I86" s="2">
        <v>575</v>
      </c>
      <c r="J86" s="2">
        <v>511</v>
      </c>
      <c r="K86" s="2"/>
      <c r="L86" s="3"/>
      <c r="M86" s="4">
        <v>531</v>
      </c>
      <c r="N86" s="5"/>
      <c r="O86" s="5">
        <v>542</v>
      </c>
      <c r="P86" s="5">
        <v>613</v>
      </c>
      <c r="Q86" s="5"/>
      <c r="R86" s="8"/>
      <c r="S86" s="9"/>
      <c r="T86" s="9"/>
      <c r="U86" s="9"/>
      <c r="V86" s="9"/>
      <c r="W86" s="9"/>
      <c r="X86" s="9"/>
      <c r="Y86" s="19"/>
      <c r="Z86" s="19"/>
      <c r="AA86" s="19"/>
      <c r="AB86" s="19"/>
      <c r="AC86" s="19"/>
      <c r="AD86" s="19"/>
      <c r="AE86" s="20"/>
      <c r="AF86" s="20"/>
      <c r="AG86" s="20"/>
      <c r="AH86" s="20"/>
      <c r="AI86" s="20"/>
      <c r="AJ86" s="20"/>
      <c r="AK86" s="20"/>
    </row>
    <row r="87" spans="1:37" customFormat="1" ht="14.45" x14ac:dyDescent="0.35">
      <c r="A87" s="45" t="s">
        <v>883</v>
      </c>
      <c r="B87" s="46" t="s">
        <v>579</v>
      </c>
      <c r="C87" s="46" t="s">
        <v>1259</v>
      </c>
      <c r="D87" s="12">
        <f>IF(ISBLANK(A87),"",IF(F87=0,"",AVERAGE(G87:XFD87)/3))</f>
        <v>189</v>
      </c>
      <c r="E87" s="16" t="str">
        <f>IF(F87&gt;=18,"Qualify","Non-Qualify")</f>
        <v>Qualify</v>
      </c>
      <c r="F87" s="13">
        <f>IF(ISBLANK(A87),"",COUNT(G87:XFD87)*3)</f>
        <v>18</v>
      </c>
      <c r="G87" s="1"/>
      <c r="H87" s="2"/>
      <c r="I87" s="2"/>
      <c r="J87" s="2"/>
      <c r="K87" s="2"/>
      <c r="L87" s="3"/>
      <c r="M87" s="4"/>
      <c r="N87" s="5"/>
      <c r="O87" s="5"/>
      <c r="P87" s="5"/>
      <c r="Q87" s="5"/>
      <c r="R87" s="8"/>
      <c r="S87" s="9"/>
      <c r="T87" s="9"/>
      <c r="U87" s="9"/>
      <c r="V87" s="9"/>
      <c r="W87" s="9"/>
      <c r="X87" s="9"/>
      <c r="Y87" s="19">
        <v>552</v>
      </c>
      <c r="Z87" s="19"/>
      <c r="AA87" s="19">
        <v>540</v>
      </c>
      <c r="AB87" s="19">
        <v>549</v>
      </c>
      <c r="AC87" s="19"/>
      <c r="AD87" s="19"/>
      <c r="AE87" s="20">
        <v>566</v>
      </c>
      <c r="AF87" s="20"/>
      <c r="AG87" s="20"/>
      <c r="AH87" s="20">
        <v>601</v>
      </c>
      <c r="AI87" s="20">
        <v>594</v>
      </c>
      <c r="AJ87" s="20"/>
      <c r="AK87" s="20"/>
    </row>
    <row r="88" spans="1:37" customFormat="1" ht="14.45" x14ac:dyDescent="0.35">
      <c r="A88" s="45" t="s">
        <v>888</v>
      </c>
      <c r="B88" s="46" t="s">
        <v>344</v>
      </c>
      <c r="C88" s="46" t="s">
        <v>1260</v>
      </c>
      <c r="D88" s="12">
        <f>IF(ISBLANK(A88),"",IF(F88=0,"",AVERAGE(G88:XFD88)/3))</f>
        <v>208.33333333333334</v>
      </c>
      <c r="E88" s="16" t="str">
        <f>IF(F88&gt;=18,"Qualify","Non-Qualify")</f>
        <v>Qualify</v>
      </c>
      <c r="F88" s="13">
        <f>IF(ISBLANK(A88),"",COUNT(G88:XFD88)*3)</f>
        <v>21</v>
      </c>
      <c r="G88" s="1"/>
      <c r="H88" s="2"/>
      <c r="I88" s="2"/>
      <c r="J88" s="2"/>
      <c r="K88" s="2"/>
      <c r="L88" s="3"/>
      <c r="M88" s="4"/>
      <c r="N88" s="5"/>
      <c r="O88" s="5"/>
      <c r="P88" s="5"/>
      <c r="Q88" s="5"/>
      <c r="R88" s="8"/>
      <c r="S88" s="9"/>
      <c r="T88" s="9"/>
      <c r="U88" s="9"/>
      <c r="V88" s="9"/>
      <c r="W88" s="9"/>
      <c r="X88" s="9"/>
      <c r="Y88" s="19">
        <v>607</v>
      </c>
      <c r="Z88" s="19">
        <v>586</v>
      </c>
      <c r="AA88" s="19">
        <v>650</v>
      </c>
      <c r="AB88" s="19">
        <v>592</v>
      </c>
      <c r="AC88" s="19"/>
      <c r="AD88" s="19"/>
      <c r="AE88" s="20">
        <v>591</v>
      </c>
      <c r="AF88" s="20"/>
      <c r="AG88" s="20"/>
      <c r="AH88" s="20">
        <v>673</v>
      </c>
      <c r="AI88" s="20">
        <v>676</v>
      </c>
      <c r="AJ88" s="20"/>
      <c r="AK88" s="20"/>
    </row>
    <row r="89" spans="1:37" customFormat="1" ht="14.45" x14ac:dyDescent="0.35">
      <c r="A89" s="45" t="s">
        <v>889</v>
      </c>
      <c r="B89" s="46" t="s">
        <v>54</v>
      </c>
      <c r="C89" s="46" t="s">
        <v>890</v>
      </c>
      <c r="D89" s="12">
        <f>IF(ISBLANK(A89),"",IF(F89=0,"",AVERAGE(G89:XFD89)/3))</f>
        <v>212.96666666666667</v>
      </c>
      <c r="E89" s="16" t="str">
        <f>IF(F89&gt;=18,"Qualify","Non-Qualify")</f>
        <v>Qualify</v>
      </c>
      <c r="F89" s="13">
        <f>IF(ISBLANK(A89),"",COUNT(G89:XFD89)*3)</f>
        <v>30</v>
      </c>
      <c r="G89" s="1"/>
      <c r="H89" s="2"/>
      <c r="I89" s="2"/>
      <c r="J89" s="2"/>
      <c r="K89" s="2"/>
      <c r="L89" s="3"/>
      <c r="M89" s="4"/>
      <c r="N89" s="5"/>
      <c r="O89" s="5"/>
      <c r="P89" s="5"/>
      <c r="Q89" s="5"/>
      <c r="R89" s="8"/>
      <c r="S89" s="9"/>
      <c r="T89" s="9"/>
      <c r="U89" s="9"/>
      <c r="V89" s="9"/>
      <c r="W89" s="9"/>
      <c r="X89" s="9"/>
      <c r="Y89" s="19">
        <v>555</v>
      </c>
      <c r="Z89" s="19">
        <v>683</v>
      </c>
      <c r="AA89" s="19">
        <v>602</v>
      </c>
      <c r="AB89" s="19">
        <v>638</v>
      </c>
      <c r="AC89" s="19"/>
      <c r="AD89" s="19"/>
      <c r="AE89" s="20">
        <v>706</v>
      </c>
      <c r="AF89" s="20">
        <v>699</v>
      </c>
      <c r="AG89" s="20"/>
      <c r="AH89" s="20">
        <v>716</v>
      </c>
      <c r="AI89" s="20">
        <v>683</v>
      </c>
      <c r="AJ89" s="20">
        <v>606</v>
      </c>
      <c r="AK89" s="20">
        <v>501</v>
      </c>
    </row>
    <row r="90" spans="1:37" customFormat="1" ht="14.45" x14ac:dyDescent="0.35">
      <c r="A90" s="45" t="s">
        <v>923</v>
      </c>
      <c r="B90" s="46" t="s">
        <v>174</v>
      </c>
      <c r="C90" s="46" t="s">
        <v>924</v>
      </c>
      <c r="D90" s="12">
        <f>IF(ISBLANK(A90),"",IF(F90=0,"",AVERAGE(G90:XFD90)/3))</f>
        <v>199.03703703703704</v>
      </c>
      <c r="E90" s="16" t="str">
        <f>IF(F90&gt;=18,"Qualify","Non-Qualify")</f>
        <v>Qualify</v>
      </c>
      <c r="F90" s="13">
        <f>IF(ISBLANK(A90),"",COUNT(G90:XFD90)*3)</f>
        <v>27</v>
      </c>
      <c r="G90" s="1"/>
      <c r="H90" s="2"/>
      <c r="I90" s="2"/>
      <c r="J90" s="2"/>
      <c r="K90" s="2"/>
      <c r="L90" s="3"/>
      <c r="M90" s="4">
        <v>655</v>
      </c>
      <c r="N90" s="5"/>
      <c r="O90" s="5">
        <v>543</v>
      </c>
      <c r="P90" s="5">
        <v>594</v>
      </c>
      <c r="Q90" s="5"/>
      <c r="R90" s="8"/>
      <c r="S90" s="9"/>
      <c r="T90" s="9"/>
      <c r="U90" s="9"/>
      <c r="V90" s="9"/>
      <c r="W90" s="9"/>
      <c r="X90" s="9"/>
      <c r="Y90" s="19"/>
      <c r="Z90" s="19">
        <v>629</v>
      </c>
      <c r="AA90" s="19">
        <v>548</v>
      </c>
      <c r="AB90" s="19">
        <v>588</v>
      </c>
      <c r="AC90" s="19"/>
      <c r="AD90" s="19"/>
      <c r="AE90" s="20">
        <v>635</v>
      </c>
      <c r="AF90" s="20"/>
      <c r="AG90" s="20"/>
      <c r="AH90" s="20">
        <v>504</v>
      </c>
      <c r="AI90" s="20">
        <v>678</v>
      </c>
      <c r="AJ90" s="20"/>
      <c r="AK90" s="20"/>
    </row>
    <row r="91" spans="1:37" customFormat="1" ht="14.45" x14ac:dyDescent="0.35">
      <c r="A91" s="45" t="s">
        <v>951</v>
      </c>
      <c r="B91" s="46" t="s">
        <v>196</v>
      </c>
      <c r="C91" s="46" t="s">
        <v>952</v>
      </c>
      <c r="D91" s="12">
        <f>IF(ISBLANK(A91),"",IF(F91=0,"",AVERAGE(G91:XFD91)/3))</f>
        <v>209.88888888888889</v>
      </c>
      <c r="E91" s="16" t="str">
        <f>IF(F91&gt;=18,"Qualify","Non-Qualify")</f>
        <v>Qualify</v>
      </c>
      <c r="F91" s="13">
        <f>IF(ISBLANK(A91),"",COUNT(G91:XFD91)*3)</f>
        <v>18</v>
      </c>
      <c r="G91" s="1"/>
      <c r="H91" s="2"/>
      <c r="I91" s="2"/>
      <c r="J91" s="2"/>
      <c r="K91" s="2"/>
      <c r="L91" s="3"/>
      <c r="M91" s="4">
        <v>569</v>
      </c>
      <c r="N91" s="5"/>
      <c r="O91" s="5">
        <v>589</v>
      </c>
      <c r="P91" s="5">
        <v>674</v>
      </c>
      <c r="Q91" s="5"/>
      <c r="R91" s="8"/>
      <c r="S91" s="9"/>
      <c r="T91" s="9"/>
      <c r="U91" s="9"/>
      <c r="V91" s="9"/>
      <c r="W91" s="9"/>
      <c r="X91" s="9"/>
      <c r="Y91" s="19"/>
      <c r="Z91" s="19"/>
      <c r="AA91" s="19"/>
      <c r="AB91" s="19"/>
      <c r="AC91" s="19"/>
      <c r="AD91" s="19"/>
      <c r="AE91" s="20">
        <v>648</v>
      </c>
      <c r="AF91" s="20"/>
      <c r="AG91" s="20"/>
      <c r="AH91" s="20">
        <v>591</v>
      </c>
      <c r="AI91" s="20">
        <v>707</v>
      </c>
      <c r="AJ91" s="20"/>
      <c r="AK91" s="20"/>
    </row>
    <row r="92" spans="1:37" customFormat="1" ht="14.45" x14ac:dyDescent="0.35">
      <c r="A92" s="45" t="s">
        <v>966</v>
      </c>
      <c r="B92" s="46" t="s">
        <v>44</v>
      </c>
      <c r="C92" s="46" t="s">
        <v>982</v>
      </c>
      <c r="D92" s="12">
        <f>IF(ISBLANK(A92),"",IF(F92=0,"",AVERAGE(G92:XFD92)/3))</f>
        <v>219.92592592592595</v>
      </c>
      <c r="E92" s="16" t="str">
        <f>IF(F92&gt;=18,"Qualify","Non-Qualify")</f>
        <v>Qualify</v>
      </c>
      <c r="F92" s="13">
        <f>IF(ISBLANK(A92),"",COUNT(G92:XFD92)*3)</f>
        <v>27</v>
      </c>
      <c r="G92" s="1">
        <v>654</v>
      </c>
      <c r="H92" s="2"/>
      <c r="I92" s="2">
        <v>608</v>
      </c>
      <c r="J92" s="2">
        <v>627</v>
      </c>
      <c r="K92" s="2"/>
      <c r="L92" s="3"/>
      <c r="M92" s="4">
        <v>653</v>
      </c>
      <c r="N92" s="5"/>
      <c r="O92" s="5">
        <v>656</v>
      </c>
      <c r="P92" s="5">
        <v>682</v>
      </c>
      <c r="Q92" s="5"/>
      <c r="R92" s="8"/>
      <c r="S92" s="9"/>
      <c r="T92" s="9"/>
      <c r="U92" s="9"/>
      <c r="V92" s="9"/>
      <c r="W92" s="9"/>
      <c r="X92" s="9"/>
      <c r="Y92" s="19"/>
      <c r="Z92" s="19"/>
      <c r="AA92" s="19"/>
      <c r="AB92" s="19"/>
      <c r="AC92" s="19"/>
      <c r="AD92" s="19"/>
      <c r="AE92" s="20">
        <v>693</v>
      </c>
      <c r="AF92" s="20"/>
      <c r="AG92" s="20"/>
      <c r="AH92" s="20">
        <v>705</v>
      </c>
      <c r="AI92" s="20">
        <v>660</v>
      </c>
      <c r="AJ92" s="20"/>
      <c r="AK92" s="20"/>
    </row>
    <row r="93" spans="1:37" customFormat="1" ht="14.45" x14ac:dyDescent="0.35">
      <c r="A93" s="45" t="s">
        <v>966</v>
      </c>
      <c r="B93" s="46" t="s">
        <v>191</v>
      </c>
      <c r="C93" s="46" t="s">
        <v>985</v>
      </c>
      <c r="D93" s="12">
        <f>IF(ISBLANK(A93),"",IF(F93=0,"",AVERAGE(G93:XFD93)/3))</f>
        <v>178.88888888888889</v>
      </c>
      <c r="E93" s="16" t="str">
        <f>IF(F93&gt;=18,"Qualify","Non-Qualify")</f>
        <v>Qualify</v>
      </c>
      <c r="F93" s="13">
        <f>IF(ISBLANK(A93),"",COUNT(G93:XFD93)*3)</f>
        <v>27</v>
      </c>
      <c r="G93" s="1"/>
      <c r="H93" s="2"/>
      <c r="I93" s="2"/>
      <c r="J93" s="2"/>
      <c r="K93" s="2"/>
      <c r="L93" s="3"/>
      <c r="M93" s="4">
        <v>598</v>
      </c>
      <c r="N93" s="5"/>
      <c r="O93" s="5">
        <v>515</v>
      </c>
      <c r="P93" s="5">
        <v>543</v>
      </c>
      <c r="Q93" s="5"/>
      <c r="R93" s="8"/>
      <c r="S93" s="9"/>
      <c r="T93" s="9"/>
      <c r="U93" s="9"/>
      <c r="V93" s="9"/>
      <c r="W93" s="9"/>
      <c r="X93" s="9"/>
      <c r="Y93" s="19">
        <v>598</v>
      </c>
      <c r="Z93" s="19"/>
      <c r="AA93" s="19">
        <v>515</v>
      </c>
      <c r="AB93" s="19">
        <v>543</v>
      </c>
      <c r="AC93" s="19"/>
      <c r="AD93" s="19"/>
      <c r="AE93" s="20">
        <v>525</v>
      </c>
      <c r="AF93" s="20"/>
      <c r="AG93" s="20"/>
      <c r="AH93" s="20">
        <v>551</v>
      </c>
      <c r="AI93" s="20">
        <v>442</v>
      </c>
      <c r="AJ93" s="20"/>
      <c r="AK93" s="20"/>
    </row>
    <row r="94" spans="1:37" customFormat="1" ht="14.45" x14ac:dyDescent="0.35">
      <c r="A94" s="45" t="s">
        <v>1001</v>
      </c>
      <c r="B94" s="46" t="s">
        <v>842</v>
      </c>
      <c r="C94" s="46" t="s">
        <v>1003</v>
      </c>
      <c r="D94" s="12">
        <f>IF(ISBLANK(A94),"",IF(F94=0,"",AVERAGE(G94:XFD94)/3))</f>
        <v>167.24242424242425</v>
      </c>
      <c r="E94" s="16" t="str">
        <f>IF(F94&gt;=18,"Qualify","Non-Qualify")</f>
        <v>Qualify</v>
      </c>
      <c r="F94" s="13">
        <f>IF(ISBLANK(A94),"",COUNT(G94:XFD94)*3)</f>
        <v>33</v>
      </c>
      <c r="G94" s="1"/>
      <c r="H94" s="2"/>
      <c r="I94" s="2"/>
      <c r="J94" s="2"/>
      <c r="K94" s="2"/>
      <c r="L94" s="3"/>
      <c r="M94" s="4">
        <v>489</v>
      </c>
      <c r="N94" s="5"/>
      <c r="O94" s="5">
        <v>556</v>
      </c>
      <c r="P94" s="5">
        <v>448</v>
      </c>
      <c r="Q94" s="5">
        <v>542</v>
      </c>
      <c r="R94" s="8">
        <v>563</v>
      </c>
      <c r="S94" s="9"/>
      <c r="T94" s="9"/>
      <c r="U94" s="9"/>
      <c r="V94" s="9"/>
      <c r="W94" s="9"/>
      <c r="X94" s="9"/>
      <c r="Y94" s="19"/>
      <c r="Z94" s="19">
        <v>433</v>
      </c>
      <c r="AA94" s="19">
        <v>545</v>
      </c>
      <c r="AB94" s="19">
        <v>494</v>
      </c>
      <c r="AC94" s="19"/>
      <c r="AD94" s="19"/>
      <c r="AE94" s="20">
        <v>490</v>
      </c>
      <c r="AF94" s="20"/>
      <c r="AG94" s="20"/>
      <c r="AH94" s="20">
        <v>493</v>
      </c>
      <c r="AI94" s="20">
        <v>466</v>
      </c>
      <c r="AJ94" s="20"/>
      <c r="AK94" s="20"/>
    </row>
    <row r="95" spans="1:37" customFormat="1" ht="14.45" x14ac:dyDescent="0.35">
      <c r="A95" s="45" t="s">
        <v>1023</v>
      </c>
      <c r="B95" s="46" t="s">
        <v>296</v>
      </c>
      <c r="C95" s="46"/>
      <c r="D95" s="12">
        <f>IF(ISBLANK(A95),"",IF(F95=0,"",AVERAGE(G95:XFD95)/3))</f>
        <v>214.55555555555554</v>
      </c>
      <c r="E95" s="16" t="str">
        <f>IF(F95&gt;=18,"Qualify","Non-Qualify")</f>
        <v>Qualify</v>
      </c>
      <c r="F95" s="13">
        <f>IF(ISBLANK(A95),"",COUNT(G95:XFD95)*3)</f>
        <v>18</v>
      </c>
      <c r="G95" s="1">
        <v>611</v>
      </c>
      <c r="H95" s="2"/>
      <c r="I95" s="2">
        <v>681</v>
      </c>
      <c r="J95" s="2">
        <v>557</v>
      </c>
      <c r="K95" s="2"/>
      <c r="L95" s="3"/>
      <c r="M95" s="4"/>
      <c r="N95" s="5"/>
      <c r="O95" s="5"/>
      <c r="P95" s="5"/>
      <c r="Q95" s="5"/>
      <c r="R95" s="8"/>
      <c r="S95" s="9">
        <v>785</v>
      </c>
      <c r="T95" s="9"/>
      <c r="U95" s="9">
        <f>207+233+257</f>
        <v>697</v>
      </c>
      <c r="V95" s="9">
        <f>208+153+170</f>
        <v>531</v>
      </c>
      <c r="W95" s="9"/>
      <c r="X95" s="9"/>
      <c r="Y95" s="19"/>
      <c r="Z95" s="19"/>
      <c r="AA95" s="19"/>
      <c r="AB95" s="19"/>
      <c r="AC95" s="19"/>
      <c r="AD95" s="19"/>
      <c r="AE95" s="20"/>
      <c r="AF95" s="20"/>
      <c r="AG95" s="20"/>
      <c r="AH95" s="20"/>
      <c r="AI95" s="20"/>
      <c r="AJ95" s="20"/>
      <c r="AK95" s="20"/>
    </row>
    <row r="96" spans="1:37" customFormat="1" ht="14.45" x14ac:dyDescent="0.35">
      <c r="A96" s="45" t="s">
        <v>1030</v>
      </c>
      <c r="B96" s="46" t="s">
        <v>435</v>
      </c>
      <c r="C96" s="46" t="s">
        <v>1031</v>
      </c>
      <c r="D96" s="12">
        <f>IF(ISBLANK(A96),"",IF(F96=0,"",AVERAGE(G96:XFD96)/3))</f>
        <v>210.5151515151515</v>
      </c>
      <c r="E96" s="16" t="str">
        <f>IF(F96&gt;=18,"Qualify","Non-Qualify")</f>
        <v>Qualify</v>
      </c>
      <c r="F96" s="13">
        <f>IF(ISBLANK(A96),"",COUNT(G96:XFD96)*3)</f>
        <v>33</v>
      </c>
      <c r="G96" s="1"/>
      <c r="H96" s="2"/>
      <c r="I96" s="2"/>
      <c r="J96" s="2"/>
      <c r="K96" s="2"/>
      <c r="L96" s="3"/>
      <c r="M96" s="4"/>
      <c r="N96" s="5"/>
      <c r="O96" s="5"/>
      <c r="P96" s="5"/>
      <c r="Q96" s="5"/>
      <c r="R96" s="8"/>
      <c r="S96" s="9"/>
      <c r="T96" s="9"/>
      <c r="U96" s="9"/>
      <c r="V96" s="9"/>
      <c r="W96" s="9"/>
      <c r="X96" s="9"/>
      <c r="Y96" s="19">
        <v>641</v>
      </c>
      <c r="Z96" s="19">
        <v>700</v>
      </c>
      <c r="AA96" s="19">
        <v>632</v>
      </c>
      <c r="AB96" s="19">
        <v>681</v>
      </c>
      <c r="AC96" s="19"/>
      <c r="AD96" s="19"/>
      <c r="AE96" s="20">
        <v>590</v>
      </c>
      <c r="AF96" s="20">
        <v>576</v>
      </c>
      <c r="AG96" s="20">
        <v>570</v>
      </c>
      <c r="AH96" s="20">
        <v>666</v>
      </c>
      <c r="AI96" s="20">
        <v>650</v>
      </c>
      <c r="AJ96" s="20">
        <v>637</v>
      </c>
      <c r="AK96" s="20">
        <v>604</v>
      </c>
    </row>
    <row r="97" spans="1:37" customFormat="1" ht="14.45" x14ac:dyDescent="0.35">
      <c r="A97" s="45" t="s">
        <v>1030</v>
      </c>
      <c r="B97" s="46" t="s">
        <v>1032</v>
      </c>
      <c r="C97" s="46" t="s">
        <v>1033</v>
      </c>
      <c r="D97" s="12">
        <f>IF(ISBLANK(A97),"",IF(F97=0,"",AVERAGE(G97:XFD97)/3))</f>
        <v>183.2777777777778</v>
      </c>
      <c r="E97" s="16" t="str">
        <f>IF(F97&gt;=18,"Qualify","Non-Qualify")</f>
        <v>Qualify</v>
      </c>
      <c r="F97" s="13">
        <f>IF(ISBLANK(A97),"",COUNT(G97:XFD97)*3)</f>
        <v>18</v>
      </c>
      <c r="G97" s="1"/>
      <c r="H97" s="2"/>
      <c r="I97" s="2"/>
      <c r="J97" s="2"/>
      <c r="K97" s="2"/>
      <c r="L97" s="3"/>
      <c r="M97" s="4"/>
      <c r="N97" s="5"/>
      <c r="O97" s="5"/>
      <c r="P97" s="5"/>
      <c r="Q97" s="5"/>
      <c r="R97" s="8"/>
      <c r="S97" s="9"/>
      <c r="T97" s="9"/>
      <c r="U97" s="9"/>
      <c r="V97" s="9"/>
      <c r="W97" s="9"/>
      <c r="X97" s="9"/>
      <c r="Y97" s="19">
        <v>572</v>
      </c>
      <c r="Z97" s="19"/>
      <c r="AA97" s="19">
        <v>577</v>
      </c>
      <c r="AB97" s="19">
        <v>619</v>
      </c>
      <c r="AC97" s="19"/>
      <c r="AD97" s="19"/>
      <c r="AE97" s="20">
        <v>518</v>
      </c>
      <c r="AF97" s="20"/>
      <c r="AG97" s="20"/>
      <c r="AH97" s="20">
        <v>515</v>
      </c>
      <c r="AI97" s="20">
        <v>498</v>
      </c>
      <c r="AJ97" s="20"/>
      <c r="AK97" s="20"/>
    </row>
    <row r="98" spans="1:37" customFormat="1" ht="14.45" x14ac:dyDescent="0.35">
      <c r="A98" s="45" t="s">
        <v>1034</v>
      </c>
      <c r="B98" s="46" t="s">
        <v>301</v>
      </c>
      <c r="C98" s="46"/>
      <c r="D98" s="12">
        <f>IF(ISBLANK(A98),"",IF(F98=0,"",AVERAGE(G98:XFD98)/3))</f>
        <v>180.44444444444446</v>
      </c>
      <c r="E98" s="16" t="str">
        <f>IF(F98&gt;=18,"Qualify","Non-Qualify")</f>
        <v>Qualify</v>
      </c>
      <c r="F98" s="13">
        <f>IF(ISBLANK(A98),"",COUNT(G98:XFD98)*3)</f>
        <v>18</v>
      </c>
      <c r="G98" s="1">
        <v>508</v>
      </c>
      <c r="H98" s="2"/>
      <c r="I98" s="2">
        <v>521</v>
      </c>
      <c r="J98" s="2">
        <v>484</v>
      </c>
      <c r="K98" s="2"/>
      <c r="L98" s="3"/>
      <c r="M98" s="4"/>
      <c r="N98" s="5"/>
      <c r="O98" s="5"/>
      <c r="P98" s="5"/>
      <c r="Q98" s="5"/>
      <c r="R98" s="8"/>
      <c r="S98" s="9">
        <v>560</v>
      </c>
      <c r="T98" s="9"/>
      <c r="U98" s="9">
        <f>201+205+191</f>
        <v>597</v>
      </c>
      <c r="V98" s="9">
        <v>578</v>
      </c>
      <c r="W98" s="9"/>
      <c r="X98" s="9"/>
      <c r="Y98" s="19"/>
      <c r="Z98" s="19"/>
      <c r="AA98" s="19"/>
      <c r="AB98" s="19"/>
      <c r="AC98" s="19"/>
      <c r="AD98" s="19"/>
      <c r="AE98" s="20"/>
      <c r="AF98" s="20"/>
      <c r="AG98" s="20"/>
      <c r="AH98" s="20"/>
      <c r="AI98" s="20"/>
      <c r="AJ98" s="20"/>
      <c r="AK98" s="20"/>
    </row>
    <row r="99" spans="1:37" customFormat="1" ht="14.45" x14ac:dyDescent="0.35">
      <c r="A99" s="45" t="s">
        <v>1044</v>
      </c>
      <c r="B99" s="46" t="s">
        <v>1045</v>
      </c>
      <c r="C99" s="46" t="s">
        <v>1046</v>
      </c>
      <c r="D99" s="12">
        <f>IF(ISBLANK(A99),"",IF(F99=0,"",AVERAGE(G99:XFD99)/3))</f>
        <v>157.61111111111111</v>
      </c>
      <c r="E99" s="16" t="str">
        <f>IF(F99&gt;=18,"Qualify","Non-Qualify")</f>
        <v>Qualify</v>
      </c>
      <c r="F99" s="13">
        <f>IF(ISBLANK(A99),"",COUNT(G99:XFD99)*3)</f>
        <v>18</v>
      </c>
      <c r="G99" s="1"/>
      <c r="H99" s="2"/>
      <c r="I99" s="2"/>
      <c r="J99" s="2"/>
      <c r="K99" s="2"/>
      <c r="L99" s="3"/>
      <c r="M99" s="4"/>
      <c r="N99" s="5"/>
      <c r="O99" s="5"/>
      <c r="P99" s="5"/>
      <c r="Q99" s="5"/>
      <c r="R99" s="8"/>
      <c r="S99" s="9"/>
      <c r="T99" s="9"/>
      <c r="U99" s="9"/>
      <c r="V99" s="9"/>
      <c r="W99" s="9"/>
      <c r="X99" s="9"/>
      <c r="Y99" s="19"/>
      <c r="Z99" s="19"/>
      <c r="AA99" s="19"/>
      <c r="AB99" s="19"/>
      <c r="AC99" s="19"/>
      <c r="AD99" s="19"/>
      <c r="AE99" s="20">
        <v>483</v>
      </c>
      <c r="AF99" s="20">
        <v>436</v>
      </c>
      <c r="AG99" s="20"/>
      <c r="AH99" s="20">
        <v>395</v>
      </c>
      <c r="AI99" s="20">
        <v>476</v>
      </c>
      <c r="AJ99" s="20">
        <v>489</v>
      </c>
      <c r="AK99" s="20">
        <v>558</v>
      </c>
    </row>
    <row r="100" spans="1:37" customFormat="1" ht="14.45" x14ac:dyDescent="0.35">
      <c r="A100" s="45" t="s">
        <v>1044</v>
      </c>
      <c r="B100" s="46" t="s">
        <v>25</v>
      </c>
      <c r="C100" s="46" t="s">
        <v>1047</v>
      </c>
      <c r="D100" s="12">
        <f>IF(ISBLANK(A100),"",IF(F100=0,"",AVERAGE(G100:XFD100)/3))</f>
        <v>213.33333333333334</v>
      </c>
      <c r="E100" s="16" t="str">
        <f>IF(F100&gt;=18,"Qualify","Non-Qualify")</f>
        <v>Qualify</v>
      </c>
      <c r="F100" s="13">
        <f>IF(ISBLANK(A100),"",COUNT(G100:XFD100)*3)</f>
        <v>24</v>
      </c>
      <c r="G100" s="1"/>
      <c r="H100" s="2"/>
      <c r="I100" s="2"/>
      <c r="J100" s="2"/>
      <c r="K100" s="2"/>
      <c r="L100" s="3"/>
      <c r="M100" s="4"/>
      <c r="N100" s="5"/>
      <c r="O100" s="5"/>
      <c r="P100" s="5"/>
      <c r="Q100" s="5"/>
      <c r="R100" s="8"/>
      <c r="S100" s="9"/>
      <c r="T100" s="9"/>
      <c r="U100" s="9"/>
      <c r="V100" s="9"/>
      <c r="W100" s="9"/>
      <c r="X100" s="9"/>
      <c r="Y100" s="19">
        <v>582</v>
      </c>
      <c r="Z100" s="19">
        <v>598</v>
      </c>
      <c r="AA100" s="19">
        <v>648</v>
      </c>
      <c r="AB100" s="19">
        <v>666</v>
      </c>
      <c r="AC100" s="19"/>
      <c r="AD100" s="19"/>
      <c r="AE100" s="20">
        <v>771</v>
      </c>
      <c r="AF100" s="20">
        <v>646</v>
      </c>
      <c r="AG100" s="20"/>
      <c r="AH100" s="20">
        <v>616</v>
      </c>
      <c r="AI100" s="20">
        <v>593</v>
      </c>
      <c r="AJ100" s="20"/>
      <c r="AK100" s="20"/>
    </row>
    <row r="101" spans="1:37" customFormat="1" ht="14.45" x14ac:dyDescent="0.35">
      <c r="A101" s="45" t="s">
        <v>1044</v>
      </c>
      <c r="B101" s="46" t="s">
        <v>687</v>
      </c>
      <c r="C101" s="46" t="s">
        <v>1049</v>
      </c>
      <c r="D101" s="12">
        <f>IF(ISBLANK(A101),"",IF(F101=0,"",AVERAGE(G101:XFD101)/3))</f>
        <v>191.29166666666666</v>
      </c>
      <c r="E101" s="16" t="str">
        <f>IF(F101&gt;=18,"Qualify","Non-Qualify")</f>
        <v>Qualify</v>
      </c>
      <c r="F101" s="13">
        <f>IF(ISBLANK(A101),"",COUNT(G101:XFD101)*3)</f>
        <v>24</v>
      </c>
      <c r="G101" s="1"/>
      <c r="H101" s="2"/>
      <c r="I101" s="2"/>
      <c r="J101" s="2"/>
      <c r="K101" s="2"/>
      <c r="L101" s="3"/>
      <c r="M101" s="4"/>
      <c r="N101" s="5"/>
      <c r="O101" s="5"/>
      <c r="P101" s="5"/>
      <c r="Q101" s="5"/>
      <c r="R101" s="8"/>
      <c r="S101" s="9"/>
      <c r="T101" s="9"/>
      <c r="U101" s="9"/>
      <c r="V101" s="9"/>
      <c r="W101" s="9"/>
      <c r="X101" s="9"/>
      <c r="Y101" s="19">
        <v>583</v>
      </c>
      <c r="Z101" s="19">
        <v>535</v>
      </c>
      <c r="AA101" s="19">
        <v>559</v>
      </c>
      <c r="AB101" s="19">
        <v>626</v>
      </c>
      <c r="AC101" s="19"/>
      <c r="AD101" s="19"/>
      <c r="AE101" s="20">
        <v>589</v>
      </c>
      <c r="AF101" s="20">
        <v>583</v>
      </c>
      <c r="AG101" s="20"/>
      <c r="AH101" s="20">
        <v>485</v>
      </c>
      <c r="AI101" s="20">
        <v>631</v>
      </c>
      <c r="AJ101" s="20"/>
      <c r="AK101" s="20"/>
    </row>
    <row r="102" spans="1:37" customFormat="1" ht="14.45" x14ac:dyDescent="0.35">
      <c r="A102" s="45" t="s">
        <v>1044</v>
      </c>
      <c r="B102" s="46" t="s">
        <v>1051</v>
      </c>
      <c r="C102" s="46" t="s">
        <v>1052</v>
      </c>
      <c r="D102" s="12">
        <f>IF(ISBLANK(A102),"",IF(F102=0,"",AVERAGE(G102:XFD102)/3))</f>
        <v>206.66666666666666</v>
      </c>
      <c r="E102" s="16" t="str">
        <f>IF(F102&gt;=18,"Qualify","Non-Qualify")</f>
        <v>Qualify</v>
      </c>
      <c r="F102" s="13">
        <f>IF(ISBLANK(A102),"",COUNT(G102:XFD102)*3)</f>
        <v>21</v>
      </c>
      <c r="G102" s="1"/>
      <c r="H102" s="2"/>
      <c r="I102" s="2"/>
      <c r="J102" s="2"/>
      <c r="K102" s="2"/>
      <c r="L102" s="3"/>
      <c r="M102" s="4"/>
      <c r="N102" s="5"/>
      <c r="O102" s="5"/>
      <c r="P102" s="5"/>
      <c r="Q102" s="5"/>
      <c r="R102" s="8"/>
      <c r="S102" s="9"/>
      <c r="T102" s="9"/>
      <c r="U102" s="9"/>
      <c r="V102" s="9"/>
      <c r="W102" s="9"/>
      <c r="X102" s="9"/>
      <c r="Y102" s="19">
        <v>647</v>
      </c>
      <c r="Z102" s="19">
        <v>676</v>
      </c>
      <c r="AA102" s="19">
        <v>662</v>
      </c>
      <c r="AB102" s="19">
        <v>582</v>
      </c>
      <c r="AC102" s="19"/>
      <c r="AD102" s="19"/>
      <c r="AE102" s="20">
        <v>622</v>
      </c>
      <c r="AF102" s="20"/>
      <c r="AG102" s="20"/>
      <c r="AH102" s="20">
        <v>572</v>
      </c>
      <c r="AI102" s="20">
        <v>579</v>
      </c>
      <c r="AJ102" s="20"/>
      <c r="AK102" s="20"/>
    </row>
    <row r="103" spans="1:37" customFormat="1" ht="14.45" x14ac:dyDescent="0.35">
      <c r="A103" s="45" t="s">
        <v>1059</v>
      </c>
      <c r="B103" s="46" t="s">
        <v>1060</v>
      </c>
      <c r="C103" s="46" t="s">
        <v>1061</v>
      </c>
      <c r="D103" s="12">
        <f>IF(ISBLANK(A103),"",IF(F103=0,"",AVERAGE(G103:XFD103)/3))</f>
        <v>156.05555555555557</v>
      </c>
      <c r="E103" s="16" t="str">
        <f>IF(F103&gt;=18,"Qualify","Non-Qualify")</f>
        <v>Qualify</v>
      </c>
      <c r="F103" s="13">
        <f>IF(ISBLANK(A103),"",COUNT(G103:XFD103)*3)</f>
        <v>36</v>
      </c>
      <c r="G103" s="1"/>
      <c r="H103" s="2"/>
      <c r="I103" s="2"/>
      <c r="J103" s="2"/>
      <c r="K103" s="2"/>
      <c r="L103" s="3"/>
      <c r="M103" s="4">
        <v>474</v>
      </c>
      <c r="N103" s="5"/>
      <c r="O103" s="5">
        <v>407</v>
      </c>
      <c r="P103" s="5">
        <v>391</v>
      </c>
      <c r="Q103" s="5"/>
      <c r="R103" s="8"/>
      <c r="S103" s="9">
        <v>441</v>
      </c>
      <c r="T103" s="9"/>
      <c r="U103" s="9">
        <f>141+131+125</f>
        <v>397</v>
      </c>
      <c r="V103" s="9">
        <f>152+170+138</f>
        <v>460</v>
      </c>
      <c r="W103" s="9"/>
      <c r="X103" s="9"/>
      <c r="Y103" s="19"/>
      <c r="Z103" s="19">
        <v>505</v>
      </c>
      <c r="AA103" s="19">
        <v>493</v>
      </c>
      <c r="AB103" s="19">
        <v>647</v>
      </c>
      <c r="AC103" s="19"/>
      <c r="AD103" s="19"/>
      <c r="AE103" s="20">
        <v>435</v>
      </c>
      <c r="AF103" s="20"/>
      <c r="AG103" s="20"/>
      <c r="AH103" s="20">
        <v>494</v>
      </c>
      <c r="AI103" s="20">
        <v>474</v>
      </c>
      <c r="AJ103" s="20"/>
      <c r="AK103" s="20"/>
    </row>
    <row r="104" spans="1:37" customFormat="1" ht="14.45" x14ac:dyDescent="0.35">
      <c r="A104" s="45" t="s">
        <v>1062</v>
      </c>
      <c r="B104" s="46" t="s">
        <v>207</v>
      </c>
      <c r="C104" s="46"/>
      <c r="D104" s="12">
        <f>IF(ISBLANK(A104),"",IF(F104=0,"",AVERAGE(G104:XFD104)/3))</f>
        <v>201.2962962962963</v>
      </c>
      <c r="E104" s="16" t="str">
        <f>IF(F104&gt;=18,"Qualify","Non-Qualify")</f>
        <v>Qualify</v>
      </c>
      <c r="F104" s="13">
        <f>IF(ISBLANK(A104),"",COUNT(G104:XFD104)*3)</f>
        <v>27</v>
      </c>
      <c r="G104" s="1">
        <v>711</v>
      </c>
      <c r="H104" s="2">
        <v>561</v>
      </c>
      <c r="I104" s="2">
        <v>549</v>
      </c>
      <c r="J104" s="2">
        <v>490</v>
      </c>
      <c r="K104" s="2">
        <v>534</v>
      </c>
      <c r="L104" s="3">
        <v>522</v>
      </c>
      <c r="M104" s="4"/>
      <c r="N104" s="5"/>
      <c r="O104" s="5"/>
      <c r="P104" s="5"/>
      <c r="Q104" s="5"/>
      <c r="R104" s="8"/>
      <c r="S104" s="9">
        <v>673</v>
      </c>
      <c r="T104" s="9"/>
      <c r="U104" s="9">
        <f>266+256+157</f>
        <v>679</v>
      </c>
      <c r="V104" s="9">
        <f>237+279+200</f>
        <v>716</v>
      </c>
      <c r="W104" s="9"/>
      <c r="X104" s="9"/>
      <c r="Y104" s="19"/>
      <c r="Z104" s="19"/>
      <c r="AA104" s="19"/>
      <c r="AB104" s="19"/>
      <c r="AC104" s="19"/>
      <c r="AD104" s="19"/>
      <c r="AE104" s="20"/>
      <c r="AF104" s="20"/>
      <c r="AG104" s="20"/>
      <c r="AH104" s="20"/>
      <c r="AI104" s="20"/>
      <c r="AJ104" s="20"/>
      <c r="AK104" s="20"/>
    </row>
    <row r="105" spans="1:37" customFormat="1" ht="14.45" x14ac:dyDescent="0.35">
      <c r="A105" s="45" t="s">
        <v>1063</v>
      </c>
      <c r="B105" s="46" t="s">
        <v>1064</v>
      </c>
      <c r="C105" s="46" t="s">
        <v>1065</v>
      </c>
      <c r="D105" s="12">
        <f>IF(ISBLANK(A105),"",IF(F105=0,"",AVERAGE(G105:XFD105)/3))</f>
        <v>160.56410256410257</v>
      </c>
      <c r="E105" s="16" t="str">
        <f>IF(F105&gt;=18,"Qualify","Non-Qualify")</f>
        <v>Qualify</v>
      </c>
      <c r="F105" s="13">
        <f>IF(ISBLANK(A105),"",COUNT(G105:XFD105)*3)</f>
        <v>39</v>
      </c>
      <c r="G105" s="1"/>
      <c r="H105" s="2"/>
      <c r="I105" s="2"/>
      <c r="J105" s="2"/>
      <c r="K105" s="2"/>
      <c r="L105" s="3"/>
      <c r="M105" s="4">
        <v>462</v>
      </c>
      <c r="N105" s="5">
        <v>452</v>
      </c>
      <c r="O105" s="5">
        <v>455</v>
      </c>
      <c r="P105" s="5">
        <v>486</v>
      </c>
      <c r="Q105" s="5"/>
      <c r="R105" s="8"/>
      <c r="S105" s="9">
        <v>474</v>
      </c>
      <c r="T105" s="9"/>
      <c r="U105" s="9">
        <f>150+156+151</f>
        <v>457</v>
      </c>
      <c r="V105" s="9">
        <f>141+147+145</f>
        <v>433</v>
      </c>
      <c r="W105" s="9"/>
      <c r="X105" s="9"/>
      <c r="Y105" s="19"/>
      <c r="Z105" s="19">
        <v>549</v>
      </c>
      <c r="AA105" s="19">
        <v>469</v>
      </c>
      <c r="AB105" s="19">
        <v>578</v>
      </c>
      <c r="AC105" s="19"/>
      <c r="AD105" s="19"/>
      <c r="AE105" s="20">
        <v>438</v>
      </c>
      <c r="AF105" s="20"/>
      <c r="AG105" s="20"/>
      <c r="AH105" s="20">
        <v>517</v>
      </c>
      <c r="AI105" s="20">
        <v>492</v>
      </c>
      <c r="AJ105" s="20"/>
      <c r="AK105" s="20"/>
    </row>
    <row r="106" spans="1:37" customFormat="1" ht="14.45" x14ac:dyDescent="0.35">
      <c r="A106" s="45" t="s">
        <v>1071</v>
      </c>
      <c r="B106" s="46" t="s">
        <v>119</v>
      </c>
      <c r="C106" s="46" t="s">
        <v>1072</v>
      </c>
      <c r="D106" s="12">
        <f>IF(ISBLANK(A106),"",IF(F106=0,"",AVERAGE(G106:XFD106)/3))</f>
        <v>220.71428571428569</v>
      </c>
      <c r="E106" s="16" t="str">
        <f>IF(F106&gt;=18,"Qualify","Non-Qualify")</f>
        <v>Qualify</v>
      </c>
      <c r="F106" s="13">
        <f>IF(ISBLANK(A106),"",COUNT(G106:XFD106)*3)</f>
        <v>21</v>
      </c>
      <c r="G106" s="1"/>
      <c r="H106" s="2"/>
      <c r="I106" s="2"/>
      <c r="J106" s="2"/>
      <c r="K106" s="2"/>
      <c r="L106" s="3"/>
      <c r="M106" s="4">
        <v>695</v>
      </c>
      <c r="N106" s="5">
        <v>723</v>
      </c>
      <c r="O106" s="5">
        <v>664</v>
      </c>
      <c r="P106" s="5">
        <v>677</v>
      </c>
      <c r="Q106" s="5"/>
      <c r="R106" s="8"/>
      <c r="S106" s="9"/>
      <c r="T106" s="9"/>
      <c r="U106" s="9"/>
      <c r="V106" s="9"/>
      <c r="W106" s="9"/>
      <c r="X106" s="9"/>
      <c r="Y106" s="19"/>
      <c r="Z106" s="19"/>
      <c r="AA106" s="19"/>
      <c r="AB106" s="19"/>
      <c r="AC106" s="19"/>
      <c r="AD106" s="19"/>
      <c r="AE106" s="20">
        <v>701</v>
      </c>
      <c r="AF106" s="20"/>
      <c r="AG106" s="20"/>
      <c r="AH106" s="20">
        <v>599</v>
      </c>
      <c r="AI106" s="20">
        <v>576</v>
      </c>
      <c r="AJ106" s="20"/>
      <c r="AK106" s="20"/>
    </row>
    <row r="107" spans="1:37" customFormat="1" ht="14.45" x14ac:dyDescent="0.35">
      <c r="A107" s="45" t="s">
        <v>1101</v>
      </c>
      <c r="B107" s="46" t="s">
        <v>1102</v>
      </c>
      <c r="C107" s="46"/>
      <c r="D107" s="12">
        <f>IF(ISBLANK(A107),"",IF(F107=0,"",AVERAGE(G107:XFD107)/3))</f>
        <v>224.66666666666666</v>
      </c>
      <c r="E107" s="16" t="str">
        <f>IF(F107&gt;=18,"Qualify","Non-Qualify")</f>
        <v>Qualify</v>
      </c>
      <c r="F107" s="13">
        <f>IF(ISBLANK(A107),"",COUNT(G107:XFD107)*3)</f>
        <v>18</v>
      </c>
      <c r="G107" s="1">
        <v>583</v>
      </c>
      <c r="H107" s="2"/>
      <c r="I107" s="2">
        <v>767</v>
      </c>
      <c r="J107" s="2">
        <v>623</v>
      </c>
      <c r="K107" s="2"/>
      <c r="L107" s="3"/>
      <c r="M107" s="4"/>
      <c r="N107" s="5"/>
      <c r="O107" s="5"/>
      <c r="P107" s="5"/>
      <c r="Q107" s="5"/>
      <c r="R107" s="8"/>
      <c r="S107" s="9">
        <v>663</v>
      </c>
      <c r="T107" s="9"/>
      <c r="U107" s="9">
        <f>247+230+206</f>
        <v>683</v>
      </c>
      <c r="V107" s="9">
        <f>267+268+190</f>
        <v>725</v>
      </c>
      <c r="W107" s="9"/>
      <c r="X107" s="9"/>
      <c r="Y107" s="19"/>
      <c r="Z107" s="19"/>
      <c r="AA107" s="19"/>
      <c r="AB107" s="19"/>
      <c r="AC107" s="19"/>
      <c r="AD107" s="19"/>
      <c r="AE107" s="20"/>
      <c r="AF107" s="20"/>
      <c r="AG107" s="20"/>
      <c r="AH107" s="20"/>
      <c r="AI107" s="20"/>
      <c r="AJ107" s="20"/>
      <c r="AK107" s="20"/>
    </row>
    <row r="108" spans="1:37" customFormat="1" ht="14.45" x14ac:dyDescent="0.35">
      <c r="A108" s="45" t="s">
        <v>1117</v>
      </c>
      <c r="B108" s="46" t="s">
        <v>119</v>
      </c>
      <c r="C108" s="46" t="s">
        <v>1118</v>
      </c>
      <c r="D108" s="12">
        <f>IF(ISBLANK(A108),"",IF(F108=0,"",AVERAGE(G108:XFD108)/3))</f>
        <v>172.69696969696972</v>
      </c>
      <c r="E108" s="16" t="str">
        <f>IF(F108&gt;=18,"Qualify","Non-Qualify")</f>
        <v>Qualify</v>
      </c>
      <c r="F108" s="13">
        <f>IF(ISBLANK(A108),"",COUNT(G108:XFD108)*3)</f>
        <v>33</v>
      </c>
      <c r="G108" s="1"/>
      <c r="H108" s="2"/>
      <c r="I108" s="2"/>
      <c r="J108" s="2"/>
      <c r="K108" s="2"/>
      <c r="L108" s="3"/>
      <c r="M108" s="4">
        <v>601</v>
      </c>
      <c r="N108" s="5"/>
      <c r="O108" s="5">
        <v>456</v>
      </c>
      <c r="P108" s="5">
        <v>655</v>
      </c>
      <c r="Q108" s="5"/>
      <c r="R108" s="8"/>
      <c r="S108" s="9">
        <v>443</v>
      </c>
      <c r="T108" s="9">
        <v>541</v>
      </c>
      <c r="U108" s="9">
        <f>171+165+179</f>
        <v>515</v>
      </c>
      <c r="V108" s="9">
        <f>136+156+184</f>
        <v>476</v>
      </c>
      <c r="W108" s="9"/>
      <c r="X108" s="9"/>
      <c r="Y108" s="19">
        <v>488</v>
      </c>
      <c r="Z108" s="19"/>
      <c r="AA108" s="19"/>
      <c r="AB108" s="19"/>
      <c r="AC108" s="19"/>
      <c r="AD108" s="19"/>
      <c r="AE108" s="20">
        <v>470</v>
      </c>
      <c r="AF108" s="20"/>
      <c r="AG108" s="20"/>
      <c r="AH108" s="20">
        <v>504</v>
      </c>
      <c r="AI108" s="20">
        <v>550</v>
      </c>
      <c r="AJ108" s="20"/>
      <c r="AK108" s="20"/>
    </row>
    <row r="109" spans="1:37" customFormat="1" ht="14.45" x14ac:dyDescent="0.35">
      <c r="A109" s="45" t="s">
        <v>100</v>
      </c>
      <c r="B109" s="46" t="s">
        <v>119</v>
      </c>
      <c r="C109" s="46" t="s">
        <v>1133</v>
      </c>
      <c r="D109" s="12">
        <f>IF(ISBLANK(A109),"",IF(F109=0,"",AVERAGE(G109:XFD109)/3))</f>
        <v>210.38888888888889</v>
      </c>
      <c r="E109" s="16" t="str">
        <f>IF(F109&gt;=18,"Qualify","Non-Qualify")</f>
        <v>Qualify</v>
      </c>
      <c r="F109" s="13">
        <f>IF(ISBLANK(A109),"",COUNT(G109:XFD109)*3)</f>
        <v>18</v>
      </c>
      <c r="G109" s="1"/>
      <c r="H109" s="2"/>
      <c r="I109" s="2"/>
      <c r="J109" s="2"/>
      <c r="K109" s="2"/>
      <c r="L109" s="3"/>
      <c r="M109" s="4">
        <v>640</v>
      </c>
      <c r="N109" s="5"/>
      <c r="O109" s="5">
        <v>702</v>
      </c>
      <c r="P109" s="5">
        <v>516</v>
      </c>
      <c r="Q109" s="5"/>
      <c r="R109" s="8"/>
      <c r="S109" s="9"/>
      <c r="T109" s="9"/>
      <c r="U109" s="9"/>
      <c r="V109" s="9"/>
      <c r="W109" s="9"/>
      <c r="X109" s="9"/>
      <c r="Y109" s="19"/>
      <c r="Z109" s="19">
        <v>647</v>
      </c>
      <c r="AA109" s="19">
        <v>591</v>
      </c>
      <c r="AB109" s="19">
        <v>691</v>
      </c>
      <c r="AC109" s="19"/>
      <c r="AD109" s="19"/>
      <c r="AE109" s="20"/>
      <c r="AF109" s="20"/>
      <c r="AG109" s="20"/>
      <c r="AH109" s="20"/>
      <c r="AI109" s="20"/>
      <c r="AJ109" s="20"/>
      <c r="AK109" s="20"/>
    </row>
    <row r="110" spans="1:37" customFormat="1" ht="14.45" x14ac:dyDescent="0.35">
      <c r="A110" s="45" t="s">
        <v>1149</v>
      </c>
      <c r="B110" s="46" t="s">
        <v>817</v>
      </c>
      <c r="C110" s="46" t="s">
        <v>1150</v>
      </c>
      <c r="D110" s="12">
        <f>IF(ISBLANK(A110),"",IF(F110=0,"",AVERAGE(G110:XFD110)/3))</f>
        <v>207.53333333333333</v>
      </c>
      <c r="E110" s="16" t="str">
        <f>IF(F110&gt;=18,"Qualify","Non-Qualify")</f>
        <v>Qualify</v>
      </c>
      <c r="F110" s="13">
        <f>IF(ISBLANK(A110),"",COUNT(G110:XFD110)*3)</f>
        <v>30</v>
      </c>
      <c r="G110" s="1"/>
      <c r="H110" s="2"/>
      <c r="I110" s="2"/>
      <c r="J110" s="2"/>
      <c r="K110" s="2"/>
      <c r="L110" s="3"/>
      <c r="M110" s="4">
        <v>601</v>
      </c>
      <c r="N110" s="5"/>
      <c r="O110" s="5">
        <v>630</v>
      </c>
      <c r="P110" s="5">
        <v>510</v>
      </c>
      <c r="Q110" s="5"/>
      <c r="R110" s="8"/>
      <c r="S110" s="9"/>
      <c r="T110" s="9"/>
      <c r="U110" s="9"/>
      <c r="V110" s="9"/>
      <c r="W110" s="9"/>
      <c r="X110" s="9"/>
      <c r="Y110" s="19"/>
      <c r="Z110" s="19">
        <v>672</v>
      </c>
      <c r="AA110" s="19">
        <v>636</v>
      </c>
      <c r="AB110" s="19">
        <v>672</v>
      </c>
      <c r="AC110" s="19"/>
      <c r="AD110" s="19"/>
      <c r="AE110" s="20">
        <v>624</v>
      </c>
      <c r="AF110" s="20">
        <v>584</v>
      </c>
      <c r="AG110" s="20"/>
      <c r="AH110" s="20">
        <v>677</v>
      </c>
      <c r="AI110" s="20">
        <v>620</v>
      </c>
      <c r="AJ110" s="20"/>
      <c r="AK110" s="20"/>
    </row>
    <row r="111" spans="1:37" customFormat="1" ht="14.45" x14ac:dyDescent="0.35">
      <c r="A111" s="45" t="s">
        <v>1162</v>
      </c>
      <c r="B111" s="46" t="s">
        <v>1019</v>
      </c>
      <c r="C111" s="46"/>
      <c r="D111" s="12">
        <f>IF(ISBLANK(A111),"",IF(F111=0,"",AVERAGE(G111:XFD111)/3))</f>
        <v>199.9</v>
      </c>
      <c r="E111" s="16" t="str">
        <f>IF(F111&gt;=18,"Qualify","Non-Qualify")</f>
        <v>Qualify</v>
      </c>
      <c r="F111" s="13">
        <f>IF(ISBLANK(A111),"",COUNT(G111:XFD111)*3)</f>
        <v>30</v>
      </c>
      <c r="G111" s="1">
        <v>647</v>
      </c>
      <c r="H111" s="2"/>
      <c r="I111" s="2">
        <v>522</v>
      </c>
      <c r="J111" s="2">
        <v>581</v>
      </c>
      <c r="K111" s="2">
        <v>772</v>
      </c>
      <c r="L111" s="3">
        <v>596</v>
      </c>
      <c r="M111" s="4"/>
      <c r="N111" s="5"/>
      <c r="O111" s="5"/>
      <c r="P111" s="5"/>
      <c r="Q111" s="5"/>
      <c r="R111" s="8"/>
      <c r="S111" s="9">
        <v>585</v>
      </c>
      <c r="T111" s="9"/>
      <c r="U111" s="9">
        <f>155+187+222</f>
        <v>564</v>
      </c>
      <c r="V111" s="9">
        <f>173+168+151</f>
        <v>492</v>
      </c>
      <c r="W111" s="9">
        <f>236+191+192</f>
        <v>619</v>
      </c>
      <c r="X111" s="9">
        <f>236+191+192</f>
        <v>619</v>
      </c>
      <c r="Y111" s="19"/>
      <c r="Z111" s="19"/>
      <c r="AA111" s="19"/>
      <c r="AB111" s="19"/>
      <c r="AC111" s="19"/>
      <c r="AD111" s="19"/>
      <c r="AE111" s="20"/>
      <c r="AF111" s="20"/>
      <c r="AG111" s="20"/>
      <c r="AH111" s="20"/>
      <c r="AI111" s="20"/>
      <c r="AJ111" s="20"/>
      <c r="AK111" s="20"/>
    </row>
    <row r="112" spans="1:37" customFormat="1" ht="14.45" x14ac:dyDescent="0.35">
      <c r="A112" s="45" t="s">
        <v>1163</v>
      </c>
      <c r="B112" s="46" t="s">
        <v>296</v>
      </c>
      <c r="C112" s="46" t="s">
        <v>1164</v>
      </c>
      <c r="D112" s="12">
        <f>IF(ISBLANK(A112),"",IF(F112=0,"",AVERAGE(G112:XFD112)/3))</f>
        <v>192.64102564102564</v>
      </c>
      <c r="E112" s="16" t="str">
        <f>IF(F112&gt;=18,"Qualify","Non-Qualify")</f>
        <v>Qualify</v>
      </c>
      <c r="F112" s="13">
        <f>IF(ISBLANK(A112),"",COUNT(G112:XFD112)*3)</f>
        <v>39</v>
      </c>
      <c r="G112" s="1">
        <v>528</v>
      </c>
      <c r="H112" s="2">
        <v>682</v>
      </c>
      <c r="I112" s="2">
        <v>499</v>
      </c>
      <c r="J112" s="2">
        <v>474</v>
      </c>
      <c r="K112" s="2"/>
      <c r="L112" s="3"/>
      <c r="M112" s="4">
        <v>583</v>
      </c>
      <c r="N112" s="5"/>
      <c r="O112" s="5">
        <v>613</v>
      </c>
      <c r="P112" s="5">
        <v>646</v>
      </c>
      <c r="Q112" s="5"/>
      <c r="R112" s="8"/>
      <c r="S112" s="9"/>
      <c r="T112" s="9"/>
      <c r="U112" s="9"/>
      <c r="V112" s="9"/>
      <c r="W112" s="9"/>
      <c r="X112" s="9"/>
      <c r="Y112" s="19"/>
      <c r="Z112" s="19"/>
      <c r="AA112" s="19"/>
      <c r="AB112" s="19"/>
      <c r="AC112" s="19"/>
      <c r="AD112" s="19"/>
      <c r="AE112" s="20">
        <v>612</v>
      </c>
      <c r="AF112" s="20">
        <v>549</v>
      </c>
      <c r="AG112" s="20"/>
      <c r="AH112" s="20">
        <v>575</v>
      </c>
      <c r="AI112" s="20">
        <v>578</v>
      </c>
      <c r="AJ112" s="20">
        <v>584</v>
      </c>
      <c r="AK112" s="20">
        <v>590</v>
      </c>
    </row>
    <row r="113" spans="1:37" customFormat="1" ht="14.45" x14ac:dyDescent="0.35">
      <c r="A113" s="45" t="s">
        <v>1168</v>
      </c>
      <c r="B113" s="46" t="s">
        <v>492</v>
      </c>
      <c r="C113" s="46" t="s">
        <v>1169</v>
      </c>
      <c r="D113" s="12">
        <f>IF(ISBLANK(A113),"",IF(F113=0,"",AVERAGE(G113:XFD113)/3))</f>
        <v>203</v>
      </c>
      <c r="E113" s="16" t="str">
        <f>IF(F113&gt;=18,"Qualify","Non-Qualify")</f>
        <v>Qualify</v>
      </c>
      <c r="F113" s="13">
        <f>IF(ISBLANK(A113),"",COUNT(G113:XFD113)*3)</f>
        <v>18</v>
      </c>
      <c r="G113" s="1"/>
      <c r="H113" s="2"/>
      <c r="I113" s="2"/>
      <c r="J113" s="2"/>
      <c r="K113" s="2"/>
      <c r="L113" s="3"/>
      <c r="M113" s="4">
        <v>659</v>
      </c>
      <c r="N113" s="5"/>
      <c r="O113" s="5">
        <v>556</v>
      </c>
      <c r="P113" s="5">
        <v>597</v>
      </c>
      <c r="Q113" s="5"/>
      <c r="R113" s="8"/>
      <c r="S113" s="9"/>
      <c r="T113" s="9"/>
      <c r="U113" s="9"/>
      <c r="V113" s="9"/>
      <c r="W113" s="9"/>
      <c r="X113" s="9"/>
      <c r="Y113" s="19"/>
      <c r="Z113" s="19"/>
      <c r="AA113" s="19"/>
      <c r="AB113" s="19"/>
      <c r="AC113" s="19"/>
      <c r="AD113" s="19"/>
      <c r="AE113" s="20">
        <v>666</v>
      </c>
      <c r="AF113" s="20"/>
      <c r="AG113" s="20"/>
      <c r="AH113" s="20">
        <v>581</v>
      </c>
      <c r="AI113" s="20">
        <v>595</v>
      </c>
      <c r="AJ113" s="20"/>
      <c r="AK113" s="20"/>
    </row>
    <row r="114" spans="1:37" customFormat="1" ht="14.45" x14ac:dyDescent="0.35">
      <c r="A114" s="45" t="s">
        <v>1184</v>
      </c>
      <c r="B114" s="46" t="s">
        <v>398</v>
      </c>
      <c r="C114" s="46" t="s">
        <v>1185</v>
      </c>
      <c r="D114" s="12">
        <f>IF(ISBLANK(A114),"",IF(F114=0,"",AVERAGE(G114:XFD114)/3))</f>
        <v>186.79999999999998</v>
      </c>
      <c r="E114" s="16" t="str">
        <f>IF(F114&gt;=18,"Qualify","Non-Qualify")</f>
        <v>Qualify</v>
      </c>
      <c r="F114" s="13">
        <f>IF(ISBLANK(A114),"",COUNT(G114:XFD114)*3)</f>
        <v>30</v>
      </c>
      <c r="G114" s="1"/>
      <c r="H114" s="2"/>
      <c r="I114" s="2"/>
      <c r="J114" s="2"/>
      <c r="K114" s="2"/>
      <c r="L114" s="3"/>
      <c r="M114" s="4">
        <v>491</v>
      </c>
      <c r="N114" s="5"/>
      <c r="O114" s="5">
        <v>535</v>
      </c>
      <c r="P114" s="5">
        <v>538</v>
      </c>
      <c r="Q114" s="5"/>
      <c r="R114" s="8"/>
      <c r="S114" s="9"/>
      <c r="T114" s="9"/>
      <c r="U114" s="9"/>
      <c r="V114" s="9"/>
      <c r="W114" s="9"/>
      <c r="X114" s="9"/>
      <c r="Y114" s="19"/>
      <c r="Z114" s="19">
        <v>612</v>
      </c>
      <c r="AA114" s="19">
        <v>568</v>
      </c>
      <c r="AB114" s="19">
        <v>518</v>
      </c>
      <c r="AC114" s="19"/>
      <c r="AD114" s="19"/>
      <c r="AE114" s="20">
        <v>540</v>
      </c>
      <c r="AF114" s="20">
        <v>545</v>
      </c>
      <c r="AG114" s="20"/>
      <c r="AH114" s="20">
        <v>618</v>
      </c>
      <c r="AI114" s="20">
        <v>639</v>
      </c>
      <c r="AJ114" s="20"/>
      <c r="AK114" s="20"/>
    </row>
    <row r="115" spans="1:37" customFormat="1" ht="14.45" x14ac:dyDescent="0.35">
      <c r="A115" s="45" t="s">
        <v>1194</v>
      </c>
      <c r="B115" s="46" t="s">
        <v>87</v>
      </c>
      <c r="C115" s="46"/>
      <c r="D115" s="12">
        <f>IF(ISBLANK(A115),"",IF(F115=0,"",AVERAGE(G115:XFD115)/3))</f>
        <v>218.2222222222222</v>
      </c>
      <c r="E115" s="16" t="str">
        <f>IF(F115&gt;=18,"Qualify","Non-Qualify")</f>
        <v>Qualify</v>
      </c>
      <c r="F115" s="13">
        <f>IF(ISBLANK(A115),"",COUNT(G115:XFD115)*3)</f>
        <v>18</v>
      </c>
      <c r="G115" s="1"/>
      <c r="H115" s="2"/>
      <c r="I115" s="2"/>
      <c r="J115" s="2"/>
      <c r="K115" s="2"/>
      <c r="L115" s="3"/>
      <c r="M115" s="4"/>
      <c r="N115" s="5"/>
      <c r="O115" s="5"/>
      <c r="P115" s="5"/>
      <c r="Q115" s="5"/>
      <c r="R115" s="8"/>
      <c r="S115" s="9">
        <v>668</v>
      </c>
      <c r="T115" s="9"/>
      <c r="U115" s="9">
        <f>185+212+213</f>
        <v>610</v>
      </c>
      <c r="V115" s="9">
        <f>278+235+257</f>
        <v>770</v>
      </c>
      <c r="W115" s="9"/>
      <c r="X115" s="9"/>
      <c r="Y115" s="19">
        <v>663</v>
      </c>
      <c r="Z115" s="19"/>
      <c r="AA115" s="19">
        <v>648</v>
      </c>
      <c r="AB115" s="19">
        <v>569</v>
      </c>
      <c r="AC115" s="19"/>
      <c r="AD115" s="19"/>
      <c r="AE115" s="20"/>
      <c r="AF115" s="20"/>
      <c r="AG115" s="20"/>
      <c r="AH115" s="20"/>
      <c r="AI115" s="20"/>
      <c r="AJ115" s="20"/>
      <c r="AK115" s="20"/>
    </row>
    <row r="116" spans="1:37" customFormat="1" ht="14.45" x14ac:dyDescent="0.35">
      <c r="A116" s="45" t="s">
        <v>1201</v>
      </c>
      <c r="B116" s="46" t="s">
        <v>533</v>
      </c>
      <c r="C116" s="46"/>
      <c r="D116" s="12">
        <f>IF(ISBLANK(A116),"",IF(F116=0,"",AVERAGE(G116:XFD116)/3))</f>
        <v>204</v>
      </c>
      <c r="E116" s="16" t="str">
        <f>IF(F116&gt;=18,"Qualify","Non-Qualify")</f>
        <v>Qualify</v>
      </c>
      <c r="F116" s="13">
        <f>IF(ISBLANK(A116),"",COUNT(G116:XFD116)*3)</f>
        <v>24</v>
      </c>
      <c r="G116" s="1">
        <v>518</v>
      </c>
      <c r="H116" s="2"/>
      <c r="I116" s="2">
        <v>596</v>
      </c>
      <c r="J116" s="2">
        <v>593</v>
      </c>
      <c r="K116" s="2">
        <v>665</v>
      </c>
      <c r="L116" s="3">
        <v>593</v>
      </c>
      <c r="M116" s="4"/>
      <c r="N116" s="5"/>
      <c r="O116" s="5"/>
      <c r="P116" s="5"/>
      <c r="Q116" s="5"/>
      <c r="R116" s="8"/>
      <c r="S116" s="9">
        <v>639</v>
      </c>
      <c r="T116" s="9"/>
      <c r="U116" s="9">
        <v>620</v>
      </c>
      <c r="V116" s="9">
        <v>672</v>
      </c>
      <c r="W116" s="9"/>
      <c r="X116" s="9"/>
      <c r="Y116" s="19"/>
      <c r="Z116" s="19"/>
      <c r="AA116" s="19"/>
      <c r="AB116" s="19"/>
      <c r="AC116" s="19"/>
      <c r="AD116" s="19"/>
      <c r="AE116" s="20"/>
      <c r="AF116" s="20"/>
      <c r="AG116" s="20"/>
      <c r="AH116" s="20"/>
      <c r="AI116" s="20"/>
      <c r="AJ116" s="20"/>
      <c r="AK116" s="20"/>
    </row>
    <row r="117" spans="1:37" customFormat="1" ht="14.45" x14ac:dyDescent="0.35">
      <c r="A117" s="45" t="s">
        <v>1202</v>
      </c>
      <c r="B117" s="46" t="s">
        <v>1203</v>
      </c>
      <c r="C117" s="46" t="s">
        <v>1204</v>
      </c>
      <c r="D117" s="12">
        <f>IF(ISBLANK(A117),"",IF(F117=0,"",AVERAGE(G117:XFD117)/3))</f>
        <v>182.16666666666666</v>
      </c>
      <c r="E117" s="16" t="str">
        <f>IF(F117&gt;=18,"Qualify","Non-Qualify")</f>
        <v>Qualify</v>
      </c>
      <c r="F117" s="13">
        <f>IF(ISBLANK(A117),"",COUNT(G117:XFD117)*3)</f>
        <v>18</v>
      </c>
      <c r="G117" s="1">
        <v>564</v>
      </c>
      <c r="H117" s="2"/>
      <c r="I117" s="2">
        <v>543</v>
      </c>
      <c r="J117" s="2">
        <v>593</v>
      </c>
      <c r="K117" s="2"/>
      <c r="L117" s="3"/>
      <c r="M117" s="4"/>
      <c r="N117" s="5"/>
      <c r="O117" s="5"/>
      <c r="P117" s="5"/>
      <c r="Q117" s="5"/>
      <c r="R117" s="8"/>
      <c r="S117" s="9">
        <v>582</v>
      </c>
      <c r="T117" s="9"/>
      <c r="U117" s="9">
        <f>212+143+234</f>
        <v>589</v>
      </c>
      <c r="V117" s="9">
        <f>182+15+211</f>
        <v>408</v>
      </c>
      <c r="W117" s="9"/>
      <c r="X117" s="9"/>
      <c r="Y117" s="19"/>
      <c r="Z117" s="19"/>
      <c r="AA117" s="19"/>
      <c r="AB117" s="19"/>
      <c r="AC117" s="19"/>
      <c r="AD117" s="19"/>
      <c r="AE117" s="20"/>
      <c r="AF117" s="20"/>
      <c r="AG117" s="20"/>
      <c r="AH117" s="20"/>
      <c r="AI117" s="20"/>
      <c r="AJ117" s="20"/>
      <c r="AK117" s="20"/>
    </row>
    <row r="118" spans="1:37" customFormat="1" ht="14.45" x14ac:dyDescent="0.35">
      <c r="A118" s="45" t="s">
        <v>1213</v>
      </c>
      <c r="B118" s="46" t="s">
        <v>979</v>
      </c>
      <c r="C118" s="46" t="s">
        <v>1214</v>
      </c>
      <c r="D118" s="12">
        <f>IF(ISBLANK(A118),"",IF(F118=0,"",AVERAGE(G118:XFD118)/3))</f>
        <v>191.2962962962963</v>
      </c>
      <c r="E118" s="16" t="str">
        <f>IF(F118&gt;=18,"Qualify","Non-Qualify")</f>
        <v>Qualify</v>
      </c>
      <c r="F118" s="13">
        <f>IF(ISBLANK(A118),"",COUNT(G118:XFD118)*3)</f>
        <v>27</v>
      </c>
      <c r="G118" s="1"/>
      <c r="H118" s="2"/>
      <c r="I118" s="2"/>
      <c r="J118" s="2"/>
      <c r="K118" s="2"/>
      <c r="L118" s="3"/>
      <c r="M118" s="4">
        <v>517</v>
      </c>
      <c r="N118" s="5"/>
      <c r="O118" s="5">
        <v>602</v>
      </c>
      <c r="P118" s="5">
        <v>563</v>
      </c>
      <c r="Q118" s="5"/>
      <c r="R118" s="8"/>
      <c r="S118" s="9"/>
      <c r="T118" s="9"/>
      <c r="U118" s="9"/>
      <c r="V118" s="9"/>
      <c r="W118" s="9"/>
      <c r="X118" s="9"/>
      <c r="Y118" s="19"/>
      <c r="Z118" s="19">
        <v>534</v>
      </c>
      <c r="AA118" s="19">
        <v>528</v>
      </c>
      <c r="AB118" s="19">
        <v>706</v>
      </c>
      <c r="AC118" s="19"/>
      <c r="AD118" s="19"/>
      <c r="AE118" s="20">
        <v>634</v>
      </c>
      <c r="AF118" s="20"/>
      <c r="AG118" s="20"/>
      <c r="AH118" s="20">
        <v>564</v>
      </c>
      <c r="AI118" s="20">
        <v>517</v>
      </c>
      <c r="AJ118" s="20"/>
      <c r="AK118" s="20"/>
    </row>
    <row r="119" spans="1:37" customFormat="1" ht="14.45" x14ac:dyDescent="0.35">
      <c r="A119" s="45" t="s">
        <v>1218</v>
      </c>
      <c r="B119" s="46" t="s">
        <v>107</v>
      </c>
      <c r="C119" s="46" t="s">
        <v>1219</v>
      </c>
      <c r="D119" s="12">
        <f>IF(ISBLANK(A119),"",IF(F119=0,"",AVERAGE(G119:XFD119)/3))</f>
        <v>186.83333333333334</v>
      </c>
      <c r="E119" s="16" t="str">
        <f>IF(F119&gt;=18,"Qualify","Non-Qualify")</f>
        <v>Qualify</v>
      </c>
      <c r="F119" s="13">
        <f>IF(ISBLANK(A119),"",COUNT(G119:XFD119)*3)</f>
        <v>24</v>
      </c>
      <c r="G119" s="1">
        <v>499</v>
      </c>
      <c r="H119" s="2">
        <v>577</v>
      </c>
      <c r="I119" s="2">
        <v>548</v>
      </c>
      <c r="J119" s="2">
        <v>536</v>
      </c>
      <c r="K119" s="2"/>
      <c r="L119" s="3"/>
      <c r="M119" s="4">
        <v>563</v>
      </c>
      <c r="N119" s="5">
        <v>537</v>
      </c>
      <c r="O119" s="5">
        <v>610</v>
      </c>
      <c r="P119" s="5">
        <v>614</v>
      </c>
      <c r="Q119" s="5"/>
      <c r="R119" s="8"/>
      <c r="S119" s="9"/>
      <c r="T119" s="9"/>
      <c r="U119" s="9"/>
      <c r="V119" s="9"/>
      <c r="W119" s="9"/>
      <c r="X119" s="9"/>
      <c r="Y119" s="19"/>
      <c r="Z119" s="19"/>
      <c r="AA119" s="19"/>
      <c r="AB119" s="19"/>
      <c r="AC119" s="19"/>
      <c r="AD119" s="19"/>
      <c r="AE119" s="20"/>
      <c r="AF119" s="20"/>
      <c r="AG119" s="20"/>
      <c r="AH119" s="20"/>
      <c r="AI119" s="20"/>
      <c r="AJ119" s="20"/>
      <c r="AK119" s="20"/>
    </row>
    <row r="120" spans="1:37" customFormat="1" ht="17.25" customHeight="1" x14ac:dyDescent="0.35">
      <c r="A120" s="45" t="s">
        <v>1236</v>
      </c>
      <c r="B120" s="46" t="s">
        <v>538</v>
      </c>
      <c r="C120" s="46"/>
      <c r="D120" s="12">
        <f>IF(ISBLANK(A120),"",IF(F120=0,"",AVERAGE(G120:XFD120)/3))</f>
        <v>208.16666666666666</v>
      </c>
      <c r="E120" s="16" t="str">
        <f>IF(F120&gt;=18,"Qualify","Non-Qualify")</f>
        <v>Qualify</v>
      </c>
      <c r="F120" s="13">
        <f>IF(ISBLANK(A120),"",COUNT(G120:XFD120)*3)</f>
        <v>18</v>
      </c>
      <c r="G120" s="1">
        <v>570</v>
      </c>
      <c r="H120" s="2"/>
      <c r="I120" s="2">
        <v>571</v>
      </c>
      <c r="J120" s="2">
        <v>616</v>
      </c>
      <c r="K120" s="2"/>
      <c r="L120" s="3"/>
      <c r="M120" s="4"/>
      <c r="N120" s="5"/>
      <c r="O120" s="5"/>
      <c r="P120" s="5"/>
      <c r="Q120" s="5"/>
      <c r="R120" s="8"/>
      <c r="S120" s="9">
        <v>790</v>
      </c>
      <c r="T120" s="9"/>
      <c r="U120" s="9">
        <f>203+247+203</f>
        <v>653</v>
      </c>
      <c r="V120" s="9">
        <f>182+192+173</f>
        <v>547</v>
      </c>
      <c r="W120" s="9"/>
      <c r="X120" s="9"/>
      <c r="Y120" s="19"/>
      <c r="Z120" s="19"/>
      <c r="AA120" s="19"/>
      <c r="AB120" s="19"/>
      <c r="AC120" s="19"/>
      <c r="AD120" s="19"/>
      <c r="AE120" s="20"/>
      <c r="AF120" s="20"/>
      <c r="AG120" s="20"/>
      <c r="AH120" s="20"/>
      <c r="AI120" s="20"/>
      <c r="AJ120" s="20"/>
      <c r="AK120" s="20"/>
    </row>
    <row r="121" spans="1:37" customFormat="1" ht="14.45" x14ac:dyDescent="0.35">
      <c r="A121" s="45" t="s">
        <v>21</v>
      </c>
      <c r="B121" s="46" t="s">
        <v>22</v>
      </c>
      <c r="C121" s="46" t="s">
        <v>23</v>
      </c>
      <c r="D121" s="12" t="str">
        <f>IF(ISBLANK(A121),"",IF(F121=0,"",AVERAGE(G121:XFD121)/3))</f>
        <v/>
      </c>
      <c r="E121" s="16" t="str">
        <f>IF(F121&gt;=18,"Qualify","Non-Qualify")</f>
        <v>Non-Qualify</v>
      </c>
      <c r="F121" s="13">
        <f>IF(ISBLANK(A121),"",COUNT(G121:XFD121)*3)</f>
        <v>0</v>
      </c>
      <c r="G121" s="1"/>
      <c r="H121" s="2"/>
      <c r="I121" s="2"/>
      <c r="J121" s="2"/>
      <c r="K121" s="2"/>
      <c r="L121" s="3"/>
      <c r="M121" s="4"/>
      <c r="N121" s="5"/>
      <c r="O121" s="5"/>
      <c r="P121" s="5"/>
      <c r="Q121" s="5"/>
      <c r="R121" s="8"/>
      <c r="S121" s="9"/>
      <c r="T121" s="9"/>
      <c r="U121" s="9"/>
      <c r="V121" s="9"/>
      <c r="W121" s="9"/>
      <c r="X121" s="9"/>
      <c r="Y121" s="19"/>
      <c r="Z121" s="19"/>
      <c r="AA121" s="19"/>
      <c r="AB121" s="19"/>
      <c r="AC121" s="19"/>
      <c r="AD121" s="19"/>
      <c r="AE121" s="20"/>
      <c r="AF121" s="20"/>
      <c r="AG121" s="20"/>
      <c r="AH121" s="20"/>
      <c r="AI121" s="20"/>
      <c r="AJ121" s="20"/>
      <c r="AK121" s="20"/>
    </row>
    <row r="122" spans="1:37" customFormat="1" ht="14.45" x14ac:dyDescent="0.35">
      <c r="A122" s="45" t="s">
        <v>24</v>
      </c>
      <c r="B122" s="46" t="s">
        <v>25</v>
      </c>
      <c r="C122" s="46" t="s">
        <v>26</v>
      </c>
      <c r="D122" s="12">
        <f>IF(ISBLANK(A122),"",IF(F122=0,"",AVERAGE(G122:XFD122)/3))</f>
        <v>174.2222222222222</v>
      </c>
      <c r="E122" s="16" t="str">
        <f>IF(F122&gt;=18,"Qualify","Non-Qualify")</f>
        <v>Non-Qualify</v>
      </c>
      <c r="F122" s="13">
        <f>IF(ISBLANK(A122),"",COUNT(G122:XFD122)*3)</f>
        <v>9</v>
      </c>
      <c r="G122" s="1"/>
      <c r="H122" s="2"/>
      <c r="I122" s="2"/>
      <c r="J122" s="2"/>
      <c r="K122" s="2"/>
      <c r="L122" s="3"/>
      <c r="M122" s="4"/>
      <c r="N122" s="5"/>
      <c r="O122" s="5"/>
      <c r="P122" s="5"/>
      <c r="Q122" s="5"/>
      <c r="R122" s="8"/>
      <c r="S122" s="9"/>
      <c r="T122" s="9"/>
      <c r="U122" s="9"/>
      <c r="V122" s="9"/>
      <c r="W122" s="9"/>
      <c r="X122" s="9"/>
      <c r="Y122" s="19">
        <v>555</v>
      </c>
      <c r="Z122" s="19"/>
      <c r="AA122" s="19">
        <v>496</v>
      </c>
      <c r="AB122" s="19">
        <v>517</v>
      </c>
      <c r="AC122" s="19"/>
      <c r="AD122" s="19"/>
      <c r="AE122" s="20"/>
      <c r="AF122" s="20"/>
      <c r="AG122" s="20"/>
      <c r="AH122" s="20"/>
      <c r="AI122" s="20"/>
      <c r="AJ122" s="20"/>
      <c r="AK122" s="20"/>
    </row>
    <row r="123" spans="1:37" customFormat="1" ht="14.45" x14ac:dyDescent="0.35">
      <c r="A123" s="45" t="s">
        <v>27</v>
      </c>
      <c r="B123" s="46" t="s">
        <v>28</v>
      </c>
      <c r="C123" s="46" t="s">
        <v>29</v>
      </c>
      <c r="D123" s="12" t="str">
        <f>IF(ISBLANK(A123),"",IF(F123=0,"",AVERAGE(G123:XFD123)/3))</f>
        <v/>
      </c>
      <c r="E123" s="16" t="str">
        <f>IF(F123&gt;=18,"Qualify","Non-Qualify")</f>
        <v>Non-Qualify</v>
      </c>
      <c r="F123" s="13">
        <f>IF(ISBLANK(A123),"",COUNT(G123:XFD123)*3)</f>
        <v>0</v>
      </c>
      <c r="G123" s="1"/>
      <c r="H123" s="2"/>
      <c r="I123" s="2"/>
      <c r="J123" s="2"/>
      <c r="K123" s="2"/>
      <c r="L123" s="3"/>
      <c r="M123" s="4"/>
      <c r="N123" s="5"/>
      <c r="O123" s="5"/>
      <c r="P123" s="5"/>
      <c r="Q123" s="5"/>
      <c r="R123" s="8"/>
      <c r="S123" s="9"/>
      <c r="T123" s="9"/>
      <c r="U123" s="9"/>
      <c r="V123" s="9"/>
      <c r="W123" s="9"/>
      <c r="X123" s="9"/>
      <c r="Y123" s="19"/>
      <c r="Z123" s="19"/>
      <c r="AA123" s="19"/>
      <c r="AB123" s="19"/>
      <c r="AC123" s="19"/>
      <c r="AD123" s="19"/>
      <c r="AE123" s="20"/>
      <c r="AF123" s="20"/>
      <c r="AG123" s="20"/>
      <c r="AH123" s="20"/>
      <c r="AI123" s="20"/>
      <c r="AJ123" s="20"/>
      <c r="AK123" s="20"/>
    </row>
    <row r="124" spans="1:37" customFormat="1" ht="14.45" x14ac:dyDescent="0.35">
      <c r="A124" s="45" t="s">
        <v>27</v>
      </c>
      <c r="B124" s="46" t="s">
        <v>30</v>
      </c>
      <c r="C124" s="46" t="s">
        <v>31</v>
      </c>
      <c r="D124" s="12" t="str">
        <f>IF(ISBLANK(A124),"",IF(F124=0,"",AVERAGE(G124:XFD124)/3))</f>
        <v/>
      </c>
      <c r="E124" s="16" t="str">
        <f>IF(F124&gt;=18,"Qualify","Non-Qualify")</f>
        <v>Non-Qualify</v>
      </c>
      <c r="F124" s="13">
        <f>IF(ISBLANK(A124),"",COUNT(G124:XFD124)*3)</f>
        <v>0</v>
      </c>
      <c r="G124" s="1"/>
      <c r="H124" s="2"/>
      <c r="I124" s="2"/>
      <c r="J124" s="2"/>
      <c r="K124" s="2"/>
      <c r="L124" s="3"/>
      <c r="M124" s="4"/>
      <c r="N124" s="5"/>
      <c r="O124" s="5"/>
      <c r="P124" s="5"/>
      <c r="Q124" s="5"/>
      <c r="R124" s="8"/>
      <c r="S124" s="9"/>
      <c r="T124" s="9"/>
      <c r="U124" s="9"/>
      <c r="V124" s="9"/>
      <c r="W124" s="9"/>
      <c r="X124" s="9"/>
      <c r="Y124" s="19"/>
      <c r="Z124" s="19"/>
      <c r="AA124" s="19"/>
      <c r="AB124" s="19"/>
      <c r="AC124" s="19"/>
      <c r="AD124" s="19"/>
      <c r="AE124" s="20"/>
      <c r="AF124" s="20"/>
      <c r="AG124" s="20"/>
      <c r="AH124" s="20"/>
      <c r="AI124" s="20"/>
      <c r="AJ124" s="20"/>
      <c r="AK124" s="20"/>
    </row>
    <row r="125" spans="1:37" customFormat="1" ht="14.45" x14ac:dyDescent="0.35">
      <c r="A125" s="45" t="s">
        <v>32</v>
      </c>
      <c r="B125" s="46" t="s">
        <v>33</v>
      </c>
      <c r="C125" s="46" t="s">
        <v>34</v>
      </c>
      <c r="D125" s="12" t="str">
        <f>IF(ISBLANK(A125),"",IF(F125=0,"",AVERAGE(G125:XFD125)/3))</f>
        <v/>
      </c>
      <c r="E125" s="16" t="str">
        <f>IF(F125&gt;=18,"Qualify","Non-Qualify")</f>
        <v>Non-Qualify</v>
      </c>
      <c r="F125" s="13">
        <f>IF(ISBLANK(A125),"",COUNT(G125:XFD125)*3)</f>
        <v>0</v>
      </c>
      <c r="G125" s="1"/>
      <c r="H125" s="2"/>
      <c r="I125" s="2"/>
      <c r="J125" s="2"/>
      <c r="K125" s="2"/>
      <c r="L125" s="3"/>
      <c r="M125" s="4"/>
      <c r="N125" s="5"/>
      <c r="O125" s="5"/>
      <c r="P125" s="5"/>
      <c r="Q125" s="5"/>
      <c r="R125" s="8"/>
      <c r="S125" s="9"/>
      <c r="T125" s="9"/>
      <c r="U125" s="9"/>
      <c r="V125" s="9"/>
      <c r="W125" s="9"/>
      <c r="X125" s="9"/>
      <c r="Y125" s="19"/>
      <c r="Z125" s="19"/>
      <c r="AA125" s="19"/>
      <c r="AB125" s="19"/>
      <c r="AC125" s="19"/>
      <c r="AD125" s="19"/>
      <c r="AE125" s="20"/>
      <c r="AF125" s="20"/>
      <c r="AG125" s="20"/>
      <c r="AH125" s="20"/>
      <c r="AI125" s="20"/>
      <c r="AJ125" s="20"/>
      <c r="AK125" s="20"/>
    </row>
    <row r="126" spans="1:37" customFormat="1" ht="14.45" x14ac:dyDescent="0.35">
      <c r="A126" s="45" t="s">
        <v>35</v>
      </c>
      <c r="B126" s="46" t="s">
        <v>38</v>
      </c>
      <c r="C126" s="46" t="s">
        <v>39</v>
      </c>
      <c r="D126" s="12" t="str">
        <f>IF(ISBLANK(A126),"",IF(F126=0,"",AVERAGE(G126:XFD126)/3))</f>
        <v/>
      </c>
      <c r="E126" s="16" t="str">
        <f>IF(F126&gt;=18,"Qualify","Non-Qualify")</f>
        <v>Non-Qualify</v>
      </c>
      <c r="F126" s="13">
        <f>IF(ISBLANK(A126),"",COUNT(G126:XFD126)*3)</f>
        <v>0</v>
      </c>
      <c r="G126" s="1"/>
      <c r="H126" s="2"/>
      <c r="I126" s="2"/>
      <c r="J126" s="2"/>
      <c r="K126" s="2"/>
      <c r="L126" s="3"/>
      <c r="M126" s="4"/>
      <c r="N126" s="5"/>
      <c r="O126" s="5"/>
      <c r="P126" s="5"/>
      <c r="Q126" s="5"/>
      <c r="R126" s="8"/>
      <c r="S126" s="9"/>
      <c r="T126" s="9"/>
      <c r="U126" s="9"/>
      <c r="V126" s="9"/>
      <c r="W126" s="9"/>
      <c r="X126" s="9"/>
      <c r="Y126" s="19"/>
      <c r="Z126" s="19"/>
      <c r="AA126" s="19"/>
      <c r="AB126" s="19"/>
      <c r="AC126" s="19"/>
      <c r="AD126" s="19"/>
      <c r="AE126" s="20"/>
      <c r="AF126" s="20"/>
      <c r="AG126" s="20"/>
      <c r="AH126" s="20"/>
      <c r="AI126" s="20"/>
      <c r="AJ126" s="20"/>
      <c r="AK126" s="20"/>
    </row>
    <row r="127" spans="1:37" customFormat="1" ht="14.45" x14ac:dyDescent="0.35">
      <c r="A127" s="45" t="s">
        <v>40</v>
      </c>
      <c r="B127" s="46" t="s">
        <v>41</v>
      </c>
      <c r="C127" s="46" t="s">
        <v>42</v>
      </c>
      <c r="D127" s="12">
        <f>IF(ISBLANK(A127),"",IF(F127=0,"",AVERAGE(G127:XFD127)/3))</f>
        <v>191.2222222222222</v>
      </c>
      <c r="E127" s="16" t="str">
        <f>IF(F127&gt;=18,"Qualify","Non-Qualify")</f>
        <v>Non-Qualify</v>
      </c>
      <c r="F127" s="13">
        <f>IF(ISBLANK(A127),"",COUNT(G127:XFD127)*3)</f>
        <v>9</v>
      </c>
      <c r="G127" s="1"/>
      <c r="H127" s="2"/>
      <c r="I127" s="2"/>
      <c r="J127" s="2"/>
      <c r="K127" s="2"/>
      <c r="L127" s="3"/>
      <c r="M127" s="4"/>
      <c r="N127" s="5"/>
      <c r="O127" s="5"/>
      <c r="P127" s="5"/>
      <c r="Q127" s="5"/>
      <c r="R127" s="8"/>
      <c r="S127" s="9"/>
      <c r="T127" s="9"/>
      <c r="U127" s="9"/>
      <c r="V127" s="9"/>
      <c r="W127" s="9"/>
      <c r="X127" s="9"/>
      <c r="Y127" s="19"/>
      <c r="Z127" s="19">
        <v>538</v>
      </c>
      <c r="AA127" s="19">
        <v>624</v>
      </c>
      <c r="AB127" s="19">
        <v>559</v>
      </c>
      <c r="AC127" s="19"/>
      <c r="AD127" s="19"/>
      <c r="AE127" s="20"/>
      <c r="AF127" s="20"/>
      <c r="AG127" s="20"/>
      <c r="AH127" s="20"/>
      <c r="AI127" s="20"/>
      <c r="AJ127" s="20"/>
      <c r="AK127" s="20"/>
    </row>
    <row r="128" spans="1:37" customFormat="1" ht="14.45" x14ac:dyDescent="0.35">
      <c r="A128" s="45" t="s">
        <v>43</v>
      </c>
      <c r="B128" s="46" t="s">
        <v>44</v>
      </c>
      <c r="C128" s="46" t="s">
        <v>45</v>
      </c>
      <c r="D128" s="12">
        <f>IF(ISBLANK(A128),"",IF(F128=0,"",AVERAGE(G128:XFD128)/3))</f>
        <v>191.44444444444446</v>
      </c>
      <c r="E128" s="16" t="str">
        <f>IF(F128&gt;=18,"Qualify","Non-Qualify")</f>
        <v>Non-Qualify</v>
      </c>
      <c r="F128" s="13">
        <f>IF(ISBLANK(A128),"",COUNT(G128:XFD128)*3)</f>
        <v>9</v>
      </c>
      <c r="G128" s="1"/>
      <c r="H128" s="2"/>
      <c r="I128" s="2"/>
      <c r="J128" s="2"/>
      <c r="K128" s="2"/>
      <c r="L128" s="3"/>
      <c r="M128" s="4"/>
      <c r="N128" s="5"/>
      <c r="O128" s="5"/>
      <c r="P128" s="5"/>
      <c r="Q128" s="5"/>
      <c r="R128" s="8"/>
      <c r="S128" s="9"/>
      <c r="T128" s="9"/>
      <c r="U128" s="9"/>
      <c r="V128" s="9"/>
      <c r="W128" s="9"/>
      <c r="X128" s="9"/>
      <c r="Y128" s="19"/>
      <c r="Z128" s="19">
        <v>635</v>
      </c>
      <c r="AA128" s="19">
        <v>629</v>
      </c>
      <c r="AB128" s="19">
        <v>459</v>
      </c>
      <c r="AC128" s="19"/>
      <c r="AD128" s="19"/>
      <c r="AE128" s="20"/>
      <c r="AF128" s="20"/>
      <c r="AG128" s="20"/>
      <c r="AH128" s="20"/>
      <c r="AI128" s="20"/>
      <c r="AJ128" s="20"/>
      <c r="AK128" s="20"/>
    </row>
    <row r="129" spans="1:37" customFormat="1" ht="14.45" x14ac:dyDescent="0.35">
      <c r="A129" s="45" t="s">
        <v>46</v>
      </c>
      <c r="B129" s="46" t="s">
        <v>44</v>
      </c>
      <c r="C129" s="46"/>
      <c r="D129" s="12">
        <f>IF(ISBLANK(A129),"",IF(F129=0,"",AVERAGE(G129:XFD129)/3))</f>
        <v>110.83333333333333</v>
      </c>
      <c r="E129" s="16" t="str">
        <f>IF(F129&gt;=18,"Qualify","Non-Qualify")</f>
        <v>Non-Qualify</v>
      </c>
      <c r="F129" s="13">
        <f>IF(ISBLANK(A129),"",COUNT(G129:XFD129)*3)</f>
        <v>6</v>
      </c>
      <c r="G129" s="1"/>
      <c r="H129" s="2"/>
      <c r="I129" s="2"/>
      <c r="J129" s="2"/>
      <c r="K129" s="2"/>
      <c r="L129" s="3"/>
      <c r="M129" s="4"/>
      <c r="N129" s="5"/>
      <c r="O129" s="5"/>
      <c r="P129" s="5"/>
      <c r="Q129" s="5"/>
      <c r="R129" s="8"/>
      <c r="S129" s="9"/>
      <c r="T129" s="9"/>
      <c r="U129" s="9"/>
      <c r="V129" s="9"/>
      <c r="W129" s="9"/>
      <c r="X129" s="9"/>
      <c r="Y129" s="19"/>
      <c r="Z129" s="19"/>
      <c r="AA129" s="19">
        <v>435</v>
      </c>
      <c r="AB129" s="19">
        <v>230</v>
      </c>
      <c r="AC129" s="19"/>
      <c r="AD129" s="19"/>
      <c r="AE129" s="20"/>
      <c r="AF129" s="20"/>
      <c r="AG129" s="20"/>
      <c r="AH129" s="20"/>
      <c r="AI129" s="20"/>
      <c r="AJ129" s="20"/>
      <c r="AK129" s="20"/>
    </row>
    <row r="130" spans="1:37" customFormat="1" ht="14.45" x14ac:dyDescent="0.35">
      <c r="A130" s="45" t="s">
        <v>47</v>
      </c>
      <c r="B130" s="46" t="s">
        <v>48</v>
      </c>
      <c r="C130" s="46"/>
      <c r="D130" s="12">
        <f>IF(ISBLANK(A130),"",IF(F130=0,"",AVERAGE(G130:XFD130)/3))</f>
        <v>228.55555555555554</v>
      </c>
      <c r="E130" s="16" t="str">
        <f>IF(F130&gt;=18,"Qualify","Non-Qualify")</f>
        <v>Non-Qualify</v>
      </c>
      <c r="F130" s="13">
        <f>IF(ISBLANK(A130),"",COUNT(G130:XFD130)*3)</f>
        <v>9</v>
      </c>
      <c r="G130" s="1">
        <v>672</v>
      </c>
      <c r="H130" s="2"/>
      <c r="I130" s="2">
        <v>713</v>
      </c>
      <c r="J130" s="2">
        <v>672</v>
      </c>
      <c r="K130" s="2"/>
      <c r="L130" s="3"/>
      <c r="M130" s="4"/>
      <c r="N130" s="5"/>
      <c r="O130" s="5"/>
      <c r="P130" s="5"/>
      <c r="Q130" s="5"/>
      <c r="R130" s="8"/>
      <c r="S130" s="9"/>
      <c r="T130" s="9"/>
      <c r="U130" s="9"/>
      <c r="V130" s="9"/>
      <c r="W130" s="9"/>
      <c r="X130" s="9"/>
      <c r="Y130" s="19"/>
      <c r="Z130" s="19"/>
      <c r="AA130" s="19"/>
      <c r="AB130" s="19"/>
      <c r="AC130" s="19"/>
      <c r="AD130" s="19"/>
      <c r="AE130" s="20"/>
      <c r="AF130" s="20"/>
      <c r="AG130" s="20"/>
      <c r="AH130" s="20"/>
      <c r="AI130" s="20"/>
      <c r="AJ130" s="20"/>
      <c r="AK130" s="20"/>
    </row>
    <row r="131" spans="1:37" customFormat="1" ht="14.45" x14ac:dyDescent="0.35">
      <c r="A131" s="45" t="s">
        <v>47</v>
      </c>
      <c r="B131" s="46" t="s">
        <v>49</v>
      </c>
      <c r="C131" s="46"/>
      <c r="D131" s="12">
        <f>IF(ISBLANK(A131),"",IF(F131=0,"",AVERAGE(G131:XFD131)/3))</f>
        <v>172.83333333333334</v>
      </c>
      <c r="E131" s="16" t="str">
        <f>IF(F131&gt;=18,"Qualify","Non-Qualify")</f>
        <v>Non-Qualify</v>
      </c>
      <c r="F131" s="13">
        <f>IF(ISBLANK(A131),"",COUNT(G131:XFD131)*3)</f>
        <v>6</v>
      </c>
      <c r="G131" s="1"/>
      <c r="H131" s="2"/>
      <c r="I131" s="2">
        <v>528</v>
      </c>
      <c r="J131" s="2">
        <v>509</v>
      </c>
      <c r="K131" s="2"/>
      <c r="L131" s="3"/>
      <c r="M131" s="4"/>
      <c r="N131" s="5"/>
      <c r="O131" s="5"/>
      <c r="P131" s="5"/>
      <c r="Q131" s="5"/>
      <c r="R131" s="8"/>
      <c r="S131" s="9"/>
      <c r="T131" s="9"/>
      <c r="U131" s="9"/>
      <c r="V131" s="9"/>
      <c r="W131" s="9"/>
      <c r="X131" s="9"/>
      <c r="Y131" s="19"/>
      <c r="Z131" s="19"/>
      <c r="AA131" s="19"/>
      <c r="AB131" s="19"/>
      <c r="AC131" s="19"/>
      <c r="AD131" s="19"/>
      <c r="AE131" s="20"/>
      <c r="AF131" s="20"/>
      <c r="AG131" s="20"/>
      <c r="AH131" s="20"/>
      <c r="AI131" s="20"/>
      <c r="AJ131" s="20"/>
      <c r="AK131" s="20"/>
    </row>
    <row r="132" spans="1:37" customFormat="1" ht="14.45" x14ac:dyDescent="0.35">
      <c r="A132" s="45" t="s">
        <v>50</v>
      </c>
      <c r="B132" s="46" t="s">
        <v>51</v>
      </c>
      <c r="C132" s="46" t="s">
        <v>52</v>
      </c>
      <c r="D132" s="12" t="str">
        <f>IF(ISBLANK(A132),"",IF(F132=0,"",AVERAGE(G132:XFD132)/3))</f>
        <v/>
      </c>
      <c r="E132" s="16" t="str">
        <f>IF(F132&gt;=18,"Qualify","Non-Qualify")</f>
        <v>Non-Qualify</v>
      </c>
      <c r="F132" s="13">
        <f>IF(ISBLANK(A132),"",COUNT(G132:XFD132)*3)</f>
        <v>0</v>
      </c>
      <c r="G132" s="1"/>
      <c r="H132" s="2"/>
      <c r="I132" s="2"/>
      <c r="J132" s="2"/>
      <c r="K132" s="2"/>
      <c r="L132" s="3"/>
      <c r="M132" s="4"/>
      <c r="N132" s="5"/>
      <c r="O132" s="5"/>
      <c r="P132" s="5"/>
      <c r="Q132" s="5"/>
      <c r="R132" s="8"/>
      <c r="S132" s="9"/>
      <c r="T132" s="9"/>
      <c r="U132" s="9"/>
      <c r="V132" s="9"/>
      <c r="W132" s="9"/>
      <c r="X132" s="9"/>
      <c r="Y132" s="19"/>
      <c r="Z132" s="19"/>
      <c r="AA132" s="19"/>
      <c r="AB132" s="19"/>
      <c r="AC132" s="19"/>
      <c r="AD132" s="19"/>
      <c r="AE132" s="20"/>
      <c r="AF132" s="20"/>
      <c r="AG132" s="20"/>
      <c r="AH132" s="20"/>
      <c r="AI132" s="20"/>
      <c r="AJ132" s="20"/>
      <c r="AK132" s="20"/>
    </row>
    <row r="133" spans="1:37" customFormat="1" ht="14.45" x14ac:dyDescent="0.35">
      <c r="A133" s="45" t="s">
        <v>53</v>
      </c>
      <c r="B133" s="46" t="s">
        <v>54</v>
      </c>
      <c r="C133" s="46" t="s">
        <v>55</v>
      </c>
      <c r="D133" s="12">
        <f>IF(ISBLANK(A133),"",IF(F133=0,"",AVERAGE(G133:XFD133)/3))</f>
        <v>199.44444444444446</v>
      </c>
      <c r="E133" s="16" t="str">
        <f>IF(F133&gt;=18,"Qualify","Non-Qualify")</f>
        <v>Non-Qualify</v>
      </c>
      <c r="F133" s="13">
        <f>IF(ISBLANK(A133),"",COUNT(G133:XFD133)*3)</f>
        <v>9</v>
      </c>
      <c r="G133" s="1"/>
      <c r="H133" s="2"/>
      <c r="I133" s="2"/>
      <c r="J133" s="2"/>
      <c r="K133" s="2"/>
      <c r="L133" s="3"/>
      <c r="M133" s="4">
        <v>561</v>
      </c>
      <c r="N133" s="5"/>
      <c r="O133" s="5">
        <v>583</v>
      </c>
      <c r="P133" s="5">
        <v>651</v>
      </c>
      <c r="Q133" s="5"/>
      <c r="R133" s="8"/>
      <c r="S133" s="9"/>
      <c r="T133" s="9"/>
      <c r="U133" s="9"/>
      <c r="V133" s="9"/>
      <c r="W133" s="9"/>
      <c r="X133" s="9"/>
      <c r="Y133" s="19"/>
      <c r="Z133" s="19"/>
      <c r="AA133" s="19"/>
      <c r="AB133" s="19"/>
      <c r="AC133" s="19"/>
      <c r="AD133" s="19"/>
      <c r="AE133" s="20"/>
      <c r="AF133" s="20"/>
      <c r="AG133" s="20"/>
      <c r="AH133" s="20"/>
      <c r="AI133" s="20"/>
      <c r="AJ133" s="20"/>
      <c r="AK133" s="20"/>
    </row>
    <row r="134" spans="1:37" customFormat="1" ht="14.45" x14ac:dyDescent="0.35">
      <c r="A134" s="45" t="s">
        <v>61</v>
      </c>
      <c r="B134" s="46" t="s">
        <v>62</v>
      </c>
      <c r="C134" s="46" t="s">
        <v>63</v>
      </c>
      <c r="D134" s="12" t="str">
        <f>IF(ISBLANK(A134),"",IF(F134=0,"",AVERAGE(G134:XFD134)/3))</f>
        <v/>
      </c>
      <c r="E134" s="16" t="str">
        <f>IF(F134&gt;=18,"Qualify","Non-Qualify")</f>
        <v>Non-Qualify</v>
      </c>
      <c r="F134" s="13">
        <f>IF(ISBLANK(A134),"",COUNT(G134:XFD134)*3)</f>
        <v>0</v>
      </c>
      <c r="G134" s="1"/>
      <c r="H134" s="2"/>
      <c r="I134" s="2"/>
      <c r="J134" s="2"/>
      <c r="K134" s="2"/>
      <c r="L134" s="3"/>
      <c r="M134" s="4"/>
      <c r="N134" s="5"/>
      <c r="O134" s="5"/>
      <c r="P134" s="5"/>
      <c r="Q134" s="5"/>
      <c r="R134" s="8"/>
      <c r="S134" s="9"/>
      <c r="T134" s="9"/>
      <c r="U134" s="9"/>
      <c r="V134" s="9"/>
      <c r="W134" s="9"/>
      <c r="X134" s="9"/>
      <c r="Y134" s="19"/>
      <c r="Z134" s="19"/>
      <c r="AA134" s="19"/>
      <c r="AB134" s="19"/>
      <c r="AC134" s="19"/>
      <c r="AD134" s="19"/>
      <c r="AE134" s="20"/>
      <c r="AF134" s="20"/>
      <c r="AG134" s="20"/>
      <c r="AH134" s="20"/>
      <c r="AI134" s="20"/>
      <c r="AJ134" s="20"/>
      <c r="AK134" s="20"/>
    </row>
    <row r="135" spans="1:37" customFormat="1" ht="14.45" x14ac:dyDescent="0.35">
      <c r="A135" s="45" t="s">
        <v>64</v>
      </c>
      <c r="B135" s="46" t="s">
        <v>65</v>
      </c>
      <c r="C135" s="46" t="s">
        <v>66</v>
      </c>
      <c r="D135" s="12" t="str">
        <f>IF(ISBLANK(A135),"",IF(F135=0,"",AVERAGE(G135:XFD135)/3))</f>
        <v/>
      </c>
      <c r="E135" s="16" t="str">
        <f>IF(F135&gt;=18,"Qualify","Non-Qualify")</f>
        <v>Non-Qualify</v>
      </c>
      <c r="F135" s="13">
        <f>IF(ISBLANK(A135),"",COUNT(G135:XFD135)*3)</f>
        <v>0</v>
      </c>
      <c r="G135" s="1"/>
      <c r="H135" s="2"/>
      <c r="I135" s="2"/>
      <c r="J135" s="2"/>
      <c r="K135" s="2"/>
      <c r="L135" s="3"/>
      <c r="M135" s="4"/>
      <c r="N135" s="5"/>
      <c r="O135" s="5"/>
      <c r="P135" s="5"/>
      <c r="Q135" s="5"/>
      <c r="R135" s="8"/>
      <c r="S135" s="9"/>
      <c r="T135" s="9"/>
      <c r="U135" s="9"/>
      <c r="V135" s="9"/>
      <c r="W135" s="9"/>
      <c r="X135" s="9"/>
      <c r="Y135" s="19"/>
      <c r="Z135" s="19"/>
      <c r="AA135" s="19"/>
      <c r="AB135" s="19"/>
      <c r="AC135" s="19"/>
      <c r="AD135" s="19"/>
      <c r="AE135" s="20"/>
      <c r="AF135" s="20"/>
      <c r="AG135" s="20"/>
      <c r="AH135" s="20"/>
      <c r="AI135" s="20"/>
      <c r="AJ135" s="20"/>
      <c r="AK135" s="20"/>
    </row>
    <row r="136" spans="1:37" customFormat="1" ht="14.45" x14ac:dyDescent="0.35">
      <c r="A136" s="45" t="s">
        <v>67</v>
      </c>
      <c r="B136" s="46" t="s">
        <v>68</v>
      </c>
      <c r="C136" s="46"/>
      <c r="D136" s="12">
        <f>IF(ISBLANK(A136),"",IF(F136=0,"",AVERAGE(G136:XFD136)/3))</f>
        <v>201.88888888888889</v>
      </c>
      <c r="E136" s="16" t="str">
        <f>IF(F136&gt;=18,"Qualify","Non-Qualify")</f>
        <v>Non-Qualify</v>
      </c>
      <c r="F136" s="13">
        <f>IF(ISBLANK(A136),"",COUNT(G136:XFD136)*3)</f>
        <v>9</v>
      </c>
      <c r="G136" s="1">
        <v>673</v>
      </c>
      <c r="H136" s="2"/>
      <c r="I136" s="2">
        <v>648</v>
      </c>
      <c r="J136" s="2">
        <v>496</v>
      </c>
      <c r="K136" s="2"/>
      <c r="L136" s="3"/>
      <c r="M136" s="4"/>
      <c r="N136" s="5"/>
      <c r="O136" s="5"/>
      <c r="P136" s="5"/>
      <c r="Q136" s="5"/>
      <c r="R136" s="8"/>
      <c r="S136" s="9"/>
      <c r="T136" s="9"/>
      <c r="U136" s="9"/>
      <c r="V136" s="9"/>
      <c r="W136" s="9"/>
      <c r="X136" s="9"/>
      <c r="Y136" s="19"/>
      <c r="Z136" s="19"/>
      <c r="AA136" s="19"/>
      <c r="AB136" s="19"/>
      <c r="AC136" s="19"/>
      <c r="AD136" s="19"/>
      <c r="AE136" s="20"/>
      <c r="AF136" s="20"/>
      <c r="AG136" s="20"/>
      <c r="AH136" s="20"/>
      <c r="AI136" s="20"/>
      <c r="AJ136" s="20"/>
      <c r="AK136" s="20"/>
    </row>
    <row r="137" spans="1:37" customFormat="1" ht="14.45" x14ac:dyDescent="0.35">
      <c r="A137" s="45" t="s">
        <v>74</v>
      </c>
      <c r="B137" s="46" t="s">
        <v>75</v>
      </c>
      <c r="C137" s="46" t="s">
        <v>76</v>
      </c>
      <c r="D137" s="12" t="str">
        <f>IF(ISBLANK(A137),"",IF(F137=0,"",AVERAGE(G137:XFD137)/3))</f>
        <v/>
      </c>
      <c r="E137" s="16" t="str">
        <f>IF(F137&gt;=18,"Qualify","Non-Qualify")</f>
        <v>Non-Qualify</v>
      </c>
      <c r="F137" s="13">
        <f>IF(ISBLANK(A137),"",COUNT(G137:XFD137)*3)</f>
        <v>0</v>
      </c>
      <c r="G137" s="1"/>
      <c r="H137" s="2"/>
      <c r="I137" s="2"/>
      <c r="J137" s="2"/>
      <c r="K137" s="2"/>
      <c r="L137" s="3"/>
      <c r="M137" s="4"/>
      <c r="N137" s="5"/>
      <c r="O137" s="5"/>
      <c r="P137" s="5"/>
      <c r="Q137" s="5"/>
      <c r="R137" s="8"/>
      <c r="S137" s="9"/>
      <c r="T137" s="9"/>
      <c r="U137" s="9"/>
      <c r="V137" s="9"/>
      <c r="W137" s="9"/>
      <c r="X137" s="9"/>
      <c r="Y137" s="19"/>
      <c r="Z137" s="19"/>
      <c r="AA137" s="19"/>
      <c r="AB137" s="19"/>
      <c r="AC137" s="19"/>
      <c r="AD137" s="19"/>
      <c r="AE137" s="20"/>
      <c r="AF137" s="20"/>
      <c r="AG137" s="20"/>
      <c r="AH137" s="20"/>
      <c r="AI137" s="20"/>
      <c r="AJ137" s="20"/>
      <c r="AK137" s="20"/>
    </row>
    <row r="138" spans="1:37" customFormat="1" ht="14.45" x14ac:dyDescent="0.35">
      <c r="A138" s="45" t="s">
        <v>77</v>
      </c>
      <c r="B138" s="46" t="s">
        <v>78</v>
      </c>
      <c r="C138" s="46"/>
      <c r="D138" s="12">
        <f>IF(ISBLANK(A138),"",IF(F138=0,"",AVERAGE(G138:XFD138)/3))</f>
        <v>213.2222222222222</v>
      </c>
      <c r="E138" s="16" t="str">
        <f>IF(F138&gt;=18,"Qualify","Non-Qualify")</f>
        <v>Non-Qualify</v>
      </c>
      <c r="F138" s="13">
        <f>IF(ISBLANK(A138),"",COUNT(G138:XFD138)*3)</f>
        <v>9</v>
      </c>
      <c r="G138" s="1">
        <v>608</v>
      </c>
      <c r="H138" s="2"/>
      <c r="I138" s="2">
        <v>668</v>
      </c>
      <c r="J138" s="2">
        <v>643</v>
      </c>
      <c r="K138" s="2"/>
      <c r="L138" s="3"/>
      <c r="M138" s="4"/>
      <c r="N138" s="5"/>
      <c r="O138" s="5"/>
      <c r="P138" s="5"/>
      <c r="Q138" s="5"/>
      <c r="R138" s="8"/>
      <c r="S138" s="9"/>
      <c r="T138" s="9"/>
      <c r="U138" s="9"/>
      <c r="V138" s="9"/>
      <c r="W138" s="9"/>
      <c r="X138" s="9"/>
      <c r="Y138" s="19"/>
      <c r="Z138" s="19"/>
      <c r="AA138" s="19"/>
      <c r="AB138" s="19"/>
      <c r="AC138" s="19"/>
      <c r="AD138" s="19"/>
      <c r="AE138" s="20"/>
      <c r="AF138" s="20"/>
      <c r="AG138" s="20"/>
      <c r="AH138" s="20"/>
      <c r="AI138" s="20"/>
      <c r="AJ138" s="20"/>
      <c r="AK138" s="20"/>
    </row>
    <row r="139" spans="1:37" customFormat="1" ht="14.45" x14ac:dyDescent="0.35">
      <c r="A139" s="45" t="s">
        <v>79</v>
      </c>
      <c r="B139" s="46" t="s">
        <v>80</v>
      </c>
      <c r="C139" s="46"/>
      <c r="D139" s="12">
        <f>IF(ISBLANK(A139),"",IF(F139=0,"",AVERAGE(G139:XFD139)/3))</f>
        <v>185.55555555555554</v>
      </c>
      <c r="E139" s="16" t="str">
        <f>IF(F139&gt;=18,"Qualify","Non-Qualify")</f>
        <v>Non-Qualify</v>
      </c>
      <c r="F139" s="13">
        <f>IF(ISBLANK(A139),"",COUNT(G139:XFD139)*3)</f>
        <v>9</v>
      </c>
      <c r="G139" s="1"/>
      <c r="H139" s="2"/>
      <c r="I139" s="2"/>
      <c r="J139" s="2"/>
      <c r="K139" s="2"/>
      <c r="L139" s="3"/>
      <c r="M139" s="4"/>
      <c r="N139" s="5"/>
      <c r="O139" s="5"/>
      <c r="P139" s="5"/>
      <c r="Q139" s="5"/>
      <c r="R139" s="8"/>
      <c r="S139" s="9"/>
      <c r="T139" s="9"/>
      <c r="U139" s="9"/>
      <c r="V139" s="9"/>
      <c r="W139" s="9"/>
      <c r="X139" s="9"/>
      <c r="Y139" s="19">
        <v>639</v>
      </c>
      <c r="Z139" s="19"/>
      <c r="AA139" s="19">
        <v>484</v>
      </c>
      <c r="AB139" s="19">
        <v>547</v>
      </c>
      <c r="AC139" s="19"/>
      <c r="AD139" s="19"/>
      <c r="AE139" s="20"/>
      <c r="AF139" s="20"/>
      <c r="AG139" s="20"/>
      <c r="AH139" s="20"/>
      <c r="AI139" s="20"/>
      <c r="AJ139" s="20"/>
      <c r="AK139" s="20"/>
    </row>
    <row r="140" spans="1:37" customFormat="1" ht="14.45" x14ac:dyDescent="0.35">
      <c r="A140" s="45" t="s">
        <v>81</v>
      </c>
      <c r="B140" s="46" t="s">
        <v>54</v>
      </c>
      <c r="C140" s="46" t="s">
        <v>82</v>
      </c>
      <c r="D140" s="12">
        <f>IF(ISBLANK(A140),"",IF(F140=0,"",AVERAGE(G140:XFD140)/3))</f>
        <v>217.55555555555554</v>
      </c>
      <c r="E140" s="16" t="str">
        <f>IF(F140&gt;=18,"Qualify","Non-Qualify")</f>
        <v>Non-Qualify</v>
      </c>
      <c r="F140" s="13">
        <f>IF(ISBLANK(A140),"",COUNT(G140:XFD140)*3)</f>
        <v>9</v>
      </c>
      <c r="G140" s="1"/>
      <c r="H140" s="2"/>
      <c r="I140" s="2"/>
      <c r="J140" s="2"/>
      <c r="K140" s="2"/>
      <c r="L140" s="3"/>
      <c r="M140" s="4">
        <v>653</v>
      </c>
      <c r="N140" s="5"/>
      <c r="O140" s="5">
        <v>698</v>
      </c>
      <c r="P140" s="5">
        <v>607</v>
      </c>
      <c r="Q140" s="5"/>
      <c r="R140" s="8"/>
      <c r="S140" s="9"/>
      <c r="T140" s="9"/>
      <c r="U140" s="9"/>
      <c r="V140" s="9"/>
      <c r="W140" s="9"/>
      <c r="X140" s="9"/>
      <c r="Y140" s="19"/>
      <c r="Z140" s="19"/>
      <c r="AA140" s="19"/>
      <c r="AB140" s="19"/>
      <c r="AC140" s="19"/>
      <c r="AD140" s="19"/>
      <c r="AE140" s="20"/>
      <c r="AF140" s="20"/>
      <c r="AG140" s="20"/>
      <c r="AH140" s="20"/>
      <c r="AI140" s="20"/>
      <c r="AJ140" s="20"/>
      <c r="AK140" s="20"/>
    </row>
    <row r="141" spans="1:37" customFormat="1" ht="14.45" x14ac:dyDescent="0.35">
      <c r="A141" s="45" t="s">
        <v>83</v>
      </c>
      <c r="B141" s="46" t="s">
        <v>84</v>
      </c>
      <c r="C141" s="46" t="s">
        <v>85</v>
      </c>
      <c r="D141" s="12">
        <f>IF(ISBLANK(A141),"",IF(F141=0,"",AVERAGE(G141:XFD141)/3))</f>
        <v>212.08333333333334</v>
      </c>
      <c r="E141" s="16" t="str">
        <f>IF(F141&gt;=18,"Qualify","Non-Qualify")</f>
        <v>Non-Qualify</v>
      </c>
      <c r="F141" s="13">
        <f>IF(ISBLANK(A141),"",COUNT(G141:XFD141)*3)</f>
        <v>12</v>
      </c>
      <c r="G141" s="1"/>
      <c r="H141" s="2"/>
      <c r="I141" s="2"/>
      <c r="J141" s="2"/>
      <c r="K141" s="2"/>
      <c r="L141" s="3"/>
      <c r="M141" s="4"/>
      <c r="N141" s="5"/>
      <c r="O141" s="5"/>
      <c r="P141" s="5"/>
      <c r="Q141" s="5"/>
      <c r="R141" s="8"/>
      <c r="S141" s="9"/>
      <c r="T141" s="9"/>
      <c r="U141" s="9"/>
      <c r="V141" s="9"/>
      <c r="W141" s="9"/>
      <c r="X141" s="9"/>
      <c r="Y141" s="19">
        <v>574</v>
      </c>
      <c r="Z141" s="19">
        <v>577</v>
      </c>
      <c r="AA141" s="19">
        <v>743</v>
      </c>
      <c r="AB141" s="19">
        <v>651</v>
      </c>
      <c r="AC141" s="19"/>
      <c r="AD141" s="19"/>
      <c r="AE141" s="20"/>
      <c r="AF141" s="20"/>
      <c r="AG141" s="20"/>
      <c r="AH141" s="20"/>
      <c r="AI141" s="20"/>
      <c r="AJ141" s="20"/>
      <c r="AK141" s="20"/>
    </row>
    <row r="142" spans="1:37" customFormat="1" ht="14.45" x14ac:dyDescent="0.35">
      <c r="A142" s="45" t="s">
        <v>86</v>
      </c>
      <c r="B142" s="46" t="s">
        <v>87</v>
      </c>
      <c r="C142" s="46" t="s">
        <v>88</v>
      </c>
      <c r="D142" s="12" t="str">
        <f>IF(ISBLANK(A142),"",IF(F142=0,"",AVERAGE(G142:XFD142)/3))</f>
        <v/>
      </c>
      <c r="E142" s="16" t="str">
        <f>IF(F142&gt;=18,"Qualify","Non-Qualify")</f>
        <v>Non-Qualify</v>
      </c>
      <c r="F142" s="13">
        <f>IF(ISBLANK(A142),"",COUNT(G142:XFD142)*3)</f>
        <v>0</v>
      </c>
      <c r="G142" s="1"/>
      <c r="H142" s="2"/>
      <c r="I142" s="2"/>
      <c r="J142" s="2"/>
      <c r="K142" s="2"/>
      <c r="L142" s="3"/>
      <c r="M142" s="4"/>
      <c r="N142" s="5"/>
      <c r="O142" s="5"/>
      <c r="P142" s="5"/>
      <c r="Q142" s="5"/>
      <c r="R142" s="8"/>
      <c r="S142" s="9"/>
      <c r="T142" s="9"/>
      <c r="U142" s="9"/>
      <c r="V142" s="9"/>
      <c r="W142" s="9"/>
      <c r="X142" s="9"/>
      <c r="Y142" s="19"/>
      <c r="Z142" s="19"/>
      <c r="AA142" s="19"/>
      <c r="AB142" s="19"/>
      <c r="AC142" s="19"/>
      <c r="AD142" s="19"/>
      <c r="AE142" s="20"/>
      <c r="AF142" s="20"/>
      <c r="AG142" s="20"/>
      <c r="AH142" s="20"/>
      <c r="AI142" s="20"/>
      <c r="AJ142" s="20"/>
      <c r="AK142" s="20"/>
    </row>
    <row r="143" spans="1:37" customFormat="1" ht="14.45" x14ac:dyDescent="0.35">
      <c r="A143" s="45" t="s">
        <v>89</v>
      </c>
      <c r="B143" s="46" t="s">
        <v>90</v>
      </c>
      <c r="C143" s="46" t="s">
        <v>91</v>
      </c>
      <c r="D143" s="12" t="str">
        <f>IF(ISBLANK(A143),"",IF(F143=0,"",AVERAGE(G143:XFD143)/3))</f>
        <v/>
      </c>
      <c r="E143" s="16" t="str">
        <f>IF(F143&gt;=18,"Qualify","Non-Qualify")</f>
        <v>Non-Qualify</v>
      </c>
      <c r="F143" s="13">
        <f>IF(ISBLANK(A143),"",COUNT(G143:XFD143)*3)</f>
        <v>0</v>
      </c>
      <c r="G143" s="1"/>
      <c r="H143" s="2"/>
      <c r="I143" s="2"/>
      <c r="J143" s="2"/>
      <c r="K143" s="2"/>
      <c r="L143" s="3"/>
      <c r="M143" s="4"/>
      <c r="N143" s="5"/>
      <c r="O143" s="5"/>
      <c r="P143" s="5"/>
      <c r="Q143" s="5"/>
      <c r="R143" s="8"/>
      <c r="S143" s="9"/>
      <c r="T143" s="9"/>
      <c r="U143" s="9"/>
      <c r="V143" s="9"/>
      <c r="W143" s="9"/>
      <c r="X143" s="9"/>
      <c r="Y143" s="19"/>
      <c r="Z143" s="19"/>
      <c r="AA143" s="19"/>
      <c r="AB143" s="19"/>
      <c r="AC143" s="19"/>
      <c r="AD143" s="19"/>
      <c r="AE143" s="20"/>
      <c r="AF143" s="20"/>
      <c r="AG143" s="20"/>
      <c r="AH143" s="20"/>
      <c r="AI143" s="20"/>
      <c r="AJ143" s="20"/>
      <c r="AK143" s="20"/>
    </row>
    <row r="144" spans="1:37" customFormat="1" ht="14.45" x14ac:dyDescent="0.35">
      <c r="A144" s="45" t="s">
        <v>1242</v>
      </c>
      <c r="B144" s="46" t="s">
        <v>1182</v>
      </c>
      <c r="C144" s="46" t="s">
        <v>1262</v>
      </c>
      <c r="D144" s="12">
        <f>IF(ISBLANK(A144),"",IF(F144=0,"",AVERAGE(G144:XFD144)/3))</f>
        <v>200</v>
      </c>
      <c r="E144" s="16" t="str">
        <f>IF(F144&gt;=18,"Qualify","Non-Qualify")</f>
        <v>Non-Qualify</v>
      </c>
      <c r="F144" s="13">
        <f>IF(ISBLANK(A144),"",COUNT(G144:XFD144)*3)</f>
        <v>3</v>
      </c>
      <c r="G144" s="1"/>
      <c r="H144" s="2"/>
      <c r="I144" s="2"/>
      <c r="J144" s="2"/>
      <c r="K144" s="2"/>
      <c r="L144" s="3"/>
      <c r="M144" s="4"/>
      <c r="N144" s="5"/>
      <c r="O144" s="5"/>
      <c r="P144" s="5"/>
      <c r="Q144" s="5"/>
      <c r="R144" s="8"/>
      <c r="S144" s="9"/>
      <c r="T144" s="9"/>
      <c r="U144" s="9"/>
      <c r="V144" s="9"/>
      <c r="W144" s="9"/>
      <c r="X144" s="9"/>
      <c r="Y144" s="19"/>
      <c r="Z144" s="19"/>
      <c r="AA144" s="19"/>
      <c r="AB144" s="19"/>
      <c r="AC144" s="19"/>
      <c r="AD144" s="19"/>
      <c r="AE144" s="20">
        <v>600</v>
      </c>
      <c r="AF144" s="20"/>
      <c r="AG144" s="20"/>
      <c r="AH144" s="20"/>
      <c r="AI144" s="20"/>
      <c r="AJ144" s="20"/>
      <c r="AK144" s="20"/>
    </row>
    <row r="145" spans="1:37" customFormat="1" ht="14.45" x14ac:dyDescent="0.35">
      <c r="A145" s="45" t="s">
        <v>92</v>
      </c>
      <c r="B145" s="46" t="s">
        <v>97</v>
      </c>
      <c r="C145" s="46" t="s">
        <v>98</v>
      </c>
      <c r="D145" s="12">
        <f>IF(ISBLANK(A145),"",IF(F145=0,"",AVERAGE(G145:XFD145)/3))</f>
        <v>169.11111111111111</v>
      </c>
      <c r="E145" s="16" t="str">
        <f>IF(F145&gt;=18,"Qualify","Non-Qualify")</f>
        <v>Non-Qualify</v>
      </c>
      <c r="F145" s="13">
        <f>IF(ISBLANK(A145),"",COUNT(G145:XFD145)*3)</f>
        <v>9</v>
      </c>
      <c r="G145" s="1"/>
      <c r="H145" s="2"/>
      <c r="I145" s="2"/>
      <c r="J145" s="2"/>
      <c r="K145" s="2"/>
      <c r="L145" s="3"/>
      <c r="M145" s="4"/>
      <c r="N145" s="5"/>
      <c r="O145" s="5"/>
      <c r="P145" s="5"/>
      <c r="Q145" s="5"/>
      <c r="R145" s="8"/>
      <c r="S145" s="9"/>
      <c r="T145" s="9"/>
      <c r="U145" s="9"/>
      <c r="V145" s="9"/>
      <c r="W145" s="9"/>
      <c r="X145" s="9"/>
      <c r="Y145" s="19"/>
      <c r="Z145" s="19"/>
      <c r="AA145" s="19"/>
      <c r="AB145" s="19"/>
      <c r="AC145" s="19"/>
      <c r="AD145" s="19"/>
      <c r="AE145" s="20">
        <v>594</v>
      </c>
      <c r="AF145" s="20"/>
      <c r="AG145" s="20"/>
      <c r="AH145" s="20">
        <v>505</v>
      </c>
      <c r="AI145" s="20">
        <v>423</v>
      </c>
      <c r="AJ145" s="20"/>
      <c r="AK145" s="20"/>
    </row>
    <row r="146" spans="1:37" customFormat="1" ht="14.45" x14ac:dyDescent="0.35">
      <c r="A146" s="45" t="s">
        <v>92</v>
      </c>
      <c r="B146" s="46" t="s">
        <v>398</v>
      </c>
      <c r="C146" s="46" t="s">
        <v>1263</v>
      </c>
      <c r="D146" s="12">
        <f>IF(ISBLANK(A146),"",IF(F146=0,"",AVERAGE(G146:XFD146)/3))</f>
        <v>184.83333333333334</v>
      </c>
      <c r="E146" s="16" t="str">
        <f>IF(F146&gt;=18,"Qualify","Non-Qualify")</f>
        <v>Non-Qualify</v>
      </c>
      <c r="F146" s="13">
        <f>IF(ISBLANK(A146),"",COUNT(G146:XFD146)*3)</f>
        <v>12</v>
      </c>
      <c r="G146" s="1"/>
      <c r="H146" s="2"/>
      <c r="I146" s="2"/>
      <c r="J146" s="2"/>
      <c r="K146" s="2"/>
      <c r="L146" s="3"/>
      <c r="M146" s="4"/>
      <c r="N146" s="5"/>
      <c r="O146" s="5"/>
      <c r="P146" s="5"/>
      <c r="Q146" s="5"/>
      <c r="R146" s="8"/>
      <c r="S146" s="9"/>
      <c r="T146" s="9"/>
      <c r="U146" s="9"/>
      <c r="V146" s="9"/>
      <c r="W146" s="9"/>
      <c r="X146" s="9"/>
      <c r="Y146" s="19"/>
      <c r="Z146" s="19"/>
      <c r="AA146" s="19"/>
      <c r="AB146" s="19"/>
      <c r="AC146" s="19"/>
      <c r="AD146" s="19"/>
      <c r="AE146" s="20">
        <v>599</v>
      </c>
      <c r="AF146" s="20">
        <v>576</v>
      </c>
      <c r="AG146" s="20"/>
      <c r="AH146" s="20">
        <v>551</v>
      </c>
      <c r="AI146" s="20">
        <v>492</v>
      </c>
      <c r="AJ146" s="20"/>
      <c r="AK146" s="20"/>
    </row>
    <row r="147" spans="1:37" customFormat="1" ht="14.45" x14ac:dyDescent="0.35">
      <c r="A147" s="45" t="s">
        <v>101</v>
      </c>
      <c r="B147" s="46" t="s">
        <v>102</v>
      </c>
      <c r="C147" s="46"/>
      <c r="D147" s="12">
        <f>IF(ISBLANK(A147),"",IF(F147=0,"",AVERAGE(G147:XFD147)/3))</f>
        <v>171</v>
      </c>
      <c r="E147" s="16" t="str">
        <f>IF(F147&gt;=18,"Qualify","Non-Qualify")</f>
        <v>Non-Qualify</v>
      </c>
      <c r="F147" s="13">
        <f>IF(ISBLANK(A147),"",COUNT(G147:XFD147)*3)</f>
        <v>6</v>
      </c>
      <c r="G147" s="1"/>
      <c r="H147" s="2"/>
      <c r="I147" s="2"/>
      <c r="J147" s="2"/>
      <c r="K147" s="2"/>
      <c r="L147" s="3"/>
      <c r="M147" s="4"/>
      <c r="N147" s="5"/>
      <c r="O147" s="5"/>
      <c r="P147" s="5"/>
      <c r="Q147" s="5"/>
      <c r="R147" s="8"/>
      <c r="S147" s="9"/>
      <c r="T147" s="9"/>
      <c r="U147" s="9"/>
      <c r="V147" s="9"/>
      <c r="W147" s="9"/>
      <c r="X147" s="9"/>
      <c r="Y147" s="19"/>
      <c r="Z147" s="19"/>
      <c r="AA147" s="19">
        <v>496</v>
      </c>
      <c r="AB147" s="19">
        <v>530</v>
      </c>
      <c r="AC147" s="19"/>
      <c r="AD147" s="19"/>
      <c r="AE147" s="20"/>
      <c r="AF147" s="20"/>
      <c r="AG147" s="20"/>
      <c r="AH147" s="20"/>
      <c r="AI147" s="20"/>
      <c r="AJ147" s="20"/>
      <c r="AK147" s="20"/>
    </row>
    <row r="148" spans="1:37" customFormat="1" ht="14.45" x14ac:dyDescent="0.35">
      <c r="A148" s="45" t="s">
        <v>103</v>
      </c>
      <c r="B148" s="46" t="s">
        <v>104</v>
      </c>
      <c r="C148" s="46" t="s">
        <v>105</v>
      </c>
      <c r="D148" s="12" t="str">
        <f>IF(ISBLANK(A148),"",IF(F148=0,"",AVERAGE(G148:XFD148)/3))</f>
        <v/>
      </c>
      <c r="E148" s="16" t="str">
        <f>IF(F148&gt;=18,"Qualify","Non-Qualify")</f>
        <v>Non-Qualify</v>
      </c>
      <c r="F148" s="13">
        <f>IF(ISBLANK(A148),"",COUNT(G148:XFD148)*3)</f>
        <v>0</v>
      </c>
      <c r="G148" s="1"/>
      <c r="H148" s="2"/>
      <c r="I148" s="2"/>
      <c r="J148" s="2"/>
      <c r="K148" s="2"/>
      <c r="L148" s="3"/>
      <c r="M148" s="4"/>
      <c r="N148" s="5"/>
      <c r="O148" s="5"/>
      <c r="P148" s="5"/>
      <c r="Q148" s="5"/>
      <c r="R148" s="8"/>
      <c r="S148" s="9"/>
      <c r="T148" s="9"/>
      <c r="U148" s="9"/>
      <c r="V148" s="9"/>
      <c r="W148" s="9"/>
      <c r="X148" s="9"/>
      <c r="Y148" s="19"/>
      <c r="Z148" s="19"/>
      <c r="AA148" s="19"/>
      <c r="AB148" s="19"/>
      <c r="AC148" s="19"/>
      <c r="AD148" s="19"/>
      <c r="AE148" s="20"/>
      <c r="AF148" s="20"/>
      <c r="AG148" s="20"/>
      <c r="AH148" s="20"/>
      <c r="AI148" s="20"/>
      <c r="AJ148" s="20"/>
      <c r="AK148" s="20"/>
    </row>
    <row r="149" spans="1:37" customFormat="1" ht="14.45" x14ac:dyDescent="0.35">
      <c r="A149" s="45" t="s">
        <v>106</v>
      </c>
      <c r="B149" s="46" t="s">
        <v>107</v>
      </c>
      <c r="C149" s="46" t="s">
        <v>108</v>
      </c>
      <c r="D149" s="12" t="str">
        <f>IF(ISBLANK(A149),"",IF(F149=0,"",AVERAGE(G149:XFD149)/3))</f>
        <v/>
      </c>
      <c r="E149" s="16" t="str">
        <f>IF(F149&gt;=18,"Qualify","Non-Qualify")</f>
        <v>Non-Qualify</v>
      </c>
      <c r="F149" s="13">
        <f>IF(ISBLANK(A149),"",COUNT(G149:XFD149)*3)</f>
        <v>0</v>
      </c>
      <c r="G149" s="1"/>
      <c r="H149" s="2"/>
      <c r="I149" s="2"/>
      <c r="J149" s="2"/>
      <c r="K149" s="2"/>
      <c r="L149" s="3"/>
      <c r="M149" s="4"/>
      <c r="N149" s="5"/>
      <c r="O149" s="5"/>
      <c r="P149" s="5"/>
      <c r="Q149" s="5"/>
      <c r="R149" s="8"/>
      <c r="S149" s="9"/>
      <c r="T149" s="9"/>
      <c r="U149" s="9"/>
      <c r="V149" s="9"/>
      <c r="W149" s="9"/>
      <c r="X149" s="9"/>
      <c r="Y149" s="19"/>
      <c r="Z149" s="19"/>
      <c r="AA149" s="19"/>
      <c r="AB149" s="19"/>
      <c r="AC149" s="19"/>
      <c r="AD149" s="19"/>
      <c r="AE149" s="20"/>
      <c r="AF149" s="20"/>
      <c r="AG149" s="20"/>
      <c r="AH149" s="20"/>
      <c r="AI149" s="20"/>
      <c r="AJ149" s="20"/>
      <c r="AK149" s="20"/>
    </row>
    <row r="150" spans="1:37" customFormat="1" ht="14.45" x14ac:dyDescent="0.35">
      <c r="A150" s="45" t="s">
        <v>109</v>
      </c>
      <c r="B150" s="46" t="s">
        <v>110</v>
      </c>
      <c r="C150" s="46" t="s">
        <v>111</v>
      </c>
      <c r="D150" s="12" t="str">
        <f>IF(ISBLANK(A150),"",IF(F150=0,"",AVERAGE(G150:XFD150)/3))</f>
        <v/>
      </c>
      <c r="E150" s="16" t="str">
        <f>IF(F150&gt;=18,"Qualify","Non-Qualify")</f>
        <v>Non-Qualify</v>
      </c>
      <c r="F150" s="13">
        <f>IF(ISBLANK(A150),"",COUNT(G150:XFD150)*3)</f>
        <v>0</v>
      </c>
      <c r="G150" s="1"/>
      <c r="H150" s="2"/>
      <c r="I150" s="2"/>
      <c r="J150" s="2"/>
      <c r="K150" s="2"/>
      <c r="L150" s="3"/>
      <c r="M150" s="4"/>
      <c r="N150" s="5"/>
      <c r="O150" s="5"/>
      <c r="P150" s="5"/>
      <c r="Q150" s="5"/>
      <c r="R150" s="8"/>
      <c r="S150" s="9"/>
      <c r="T150" s="9"/>
      <c r="U150" s="9"/>
      <c r="V150" s="9"/>
      <c r="W150" s="9"/>
      <c r="X150" s="9"/>
      <c r="Y150" s="19"/>
      <c r="Z150" s="19"/>
      <c r="AA150" s="19"/>
      <c r="AB150" s="19"/>
      <c r="AC150" s="19"/>
      <c r="AD150" s="19"/>
      <c r="AE150" s="20"/>
      <c r="AF150" s="20"/>
      <c r="AG150" s="20"/>
      <c r="AH150" s="20"/>
      <c r="AI150" s="20"/>
      <c r="AJ150" s="20"/>
      <c r="AK150" s="20"/>
    </row>
    <row r="151" spans="1:37" customFormat="1" ht="14.45" x14ac:dyDescent="0.35">
      <c r="A151" s="45" t="s">
        <v>112</v>
      </c>
      <c r="B151" s="46" t="s">
        <v>113</v>
      </c>
      <c r="C151" s="46" t="s">
        <v>114</v>
      </c>
      <c r="D151" s="12">
        <f>IF(ISBLANK(A151),"",IF(F151=0,"",AVERAGE(G151:XFD151)/3))</f>
        <v>190</v>
      </c>
      <c r="E151" s="16" t="str">
        <f>IF(F151&gt;=18,"Qualify","Non-Qualify")</f>
        <v>Non-Qualify</v>
      </c>
      <c r="F151" s="13">
        <f>IF(ISBLANK(A151),"",COUNT(G151:XFD151)*3)</f>
        <v>9</v>
      </c>
      <c r="G151" s="1"/>
      <c r="H151" s="2"/>
      <c r="I151" s="2"/>
      <c r="J151" s="2"/>
      <c r="K151" s="2"/>
      <c r="L151" s="3"/>
      <c r="M151" s="4">
        <v>600</v>
      </c>
      <c r="N151" s="5"/>
      <c r="O151" s="5">
        <v>551</v>
      </c>
      <c r="P151" s="5">
        <v>559</v>
      </c>
      <c r="Q151" s="5"/>
      <c r="R151" s="8"/>
      <c r="S151" s="9"/>
      <c r="T151" s="9"/>
      <c r="U151" s="9"/>
      <c r="V151" s="9"/>
      <c r="W151" s="9"/>
      <c r="X151" s="9"/>
      <c r="Y151" s="19"/>
      <c r="Z151" s="19"/>
      <c r="AA151" s="19"/>
      <c r="AB151" s="19"/>
      <c r="AC151" s="19"/>
      <c r="AD151" s="19"/>
      <c r="AE151" s="20"/>
      <c r="AF151" s="20"/>
      <c r="AG151" s="20"/>
      <c r="AH151" s="20"/>
      <c r="AI151" s="20"/>
      <c r="AJ151" s="20"/>
      <c r="AK151" s="20"/>
    </row>
    <row r="152" spans="1:37" customFormat="1" ht="14.45" x14ac:dyDescent="0.35">
      <c r="A152" s="45" t="s">
        <v>118</v>
      </c>
      <c r="B152" s="46" t="s">
        <v>119</v>
      </c>
      <c r="C152" s="46" t="s">
        <v>120</v>
      </c>
      <c r="D152" s="12" t="str">
        <f>IF(ISBLANK(A152),"",IF(F152=0,"",AVERAGE(G152:XFD152)/3))</f>
        <v/>
      </c>
      <c r="E152" s="16" t="str">
        <f>IF(F152&gt;=18,"Qualify","Non-Qualify")</f>
        <v>Non-Qualify</v>
      </c>
      <c r="F152" s="13">
        <f>IF(ISBLANK(A152),"",COUNT(G152:XFD152)*3)</f>
        <v>0</v>
      </c>
      <c r="G152" s="1"/>
      <c r="H152" s="2"/>
      <c r="I152" s="2"/>
      <c r="J152" s="2"/>
      <c r="K152" s="2"/>
      <c r="L152" s="3"/>
      <c r="M152" s="4"/>
      <c r="N152" s="5"/>
      <c r="O152" s="5"/>
      <c r="P152" s="5"/>
      <c r="Q152" s="5"/>
      <c r="R152" s="8"/>
      <c r="S152" s="9"/>
      <c r="T152" s="9"/>
      <c r="U152" s="9"/>
      <c r="V152" s="9"/>
      <c r="W152" s="9"/>
      <c r="X152" s="9"/>
      <c r="Y152" s="19"/>
      <c r="Z152" s="19"/>
      <c r="AA152" s="19"/>
      <c r="AB152" s="19"/>
      <c r="AC152" s="19"/>
      <c r="AD152" s="19"/>
      <c r="AE152" s="20"/>
      <c r="AF152" s="20"/>
      <c r="AG152" s="20"/>
      <c r="AH152" s="20"/>
      <c r="AI152" s="20"/>
      <c r="AJ152" s="20"/>
      <c r="AK152" s="20"/>
    </row>
    <row r="153" spans="1:37" customFormat="1" ht="14.45" x14ac:dyDescent="0.35">
      <c r="A153" s="45" t="s">
        <v>121</v>
      </c>
      <c r="B153" s="46" t="s">
        <v>90</v>
      </c>
      <c r="C153" s="46" t="s">
        <v>122</v>
      </c>
      <c r="D153" s="12" t="str">
        <f>IF(ISBLANK(A153),"",IF(F153=0,"",AVERAGE(G153:XFD153)/3))</f>
        <v/>
      </c>
      <c r="E153" s="16" t="str">
        <f>IF(F153&gt;=18,"Qualify","Non-Qualify")</f>
        <v>Non-Qualify</v>
      </c>
      <c r="F153" s="13">
        <f>IF(ISBLANK(A153),"",COUNT(G153:XFD153)*3)</f>
        <v>0</v>
      </c>
      <c r="G153" s="1"/>
      <c r="H153" s="2"/>
      <c r="I153" s="2"/>
      <c r="J153" s="2"/>
      <c r="K153" s="2"/>
      <c r="L153" s="3"/>
      <c r="M153" s="4"/>
      <c r="N153" s="5"/>
      <c r="O153" s="5"/>
      <c r="P153" s="5"/>
      <c r="Q153" s="5"/>
      <c r="R153" s="8"/>
      <c r="S153" s="9"/>
      <c r="T153" s="9"/>
      <c r="U153" s="9"/>
      <c r="V153" s="9"/>
      <c r="W153" s="9"/>
      <c r="X153" s="9"/>
      <c r="Y153" s="19"/>
      <c r="Z153" s="19"/>
      <c r="AA153" s="19"/>
      <c r="AB153" s="19"/>
      <c r="AC153" s="19"/>
      <c r="AD153" s="19"/>
      <c r="AE153" s="20"/>
      <c r="AF153" s="20"/>
      <c r="AG153" s="20"/>
      <c r="AH153" s="20"/>
      <c r="AI153" s="20"/>
      <c r="AJ153" s="20"/>
      <c r="AK153" s="20"/>
    </row>
    <row r="154" spans="1:37" customFormat="1" ht="14.45" x14ac:dyDescent="0.35">
      <c r="A154" s="45" t="s">
        <v>126</v>
      </c>
      <c r="B154" s="46" t="s">
        <v>127</v>
      </c>
      <c r="C154" s="46" t="s">
        <v>128</v>
      </c>
      <c r="D154" s="12" t="str">
        <f>IF(ISBLANK(A154),"",IF(F154=0,"",AVERAGE(G154:XFD154)/3))</f>
        <v/>
      </c>
      <c r="E154" s="16" t="str">
        <f>IF(F154&gt;=18,"Qualify","Non-Qualify")</f>
        <v>Non-Qualify</v>
      </c>
      <c r="F154" s="13">
        <f>IF(ISBLANK(A154),"",COUNT(G154:XFD154)*3)</f>
        <v>0</v>
      </c>
      <c r="G154" s="1"/>
      <c r="H154" s="2"/>
      <c r="I154" s="2"/>
      <c r="J154" s="2"/>
      <c r="K154" s="2"/>
      <c r="L154" s="3"/>
      <c r="M154" s="4"/>
      <c r="N154" s="5"/>
      <c r="O154" s="5"/>
      <c r="P154" s="5"/>
      <c r="Q154" s="5"/>
      <c r="R154" s="8"/>
      <c r="S154" s="9"/>
      <c r="T154" s="9"/>
      <c r="U154" s="9"/>
      <c r="V154" s="9"/>
      <c r="W154" s="9"/>
      <c r="X154" s="9"/>
      <c r="Y154" s="19"/>
      <c r="Z154" s="19"/>
      <c r="AA154" s="19"/>
      <c r="AB154" s="19"/>
      <c r="AC154" s="19"/>
      <c r="AD154" s="19"/>
      <c r="AE154" s="20"/>
      <c r="AF154" s="20"/>
      <c r="AG154" s="20"/>
      <c r="AH154" s="20"/>
      <c r="AI154" s="20"/>
      <c r="AJ154" s="20"/>
      <c r="AK154" s="20"/>
    </row>
    <row r="155" spans="1:37" customFormat="1" ht="14.45" x14ac:dyDescent="0.35">
      <c r="A155" s="45" t="s">
        <v>129</v>
      </c>
      <c r="B155" s="46" t="s">
        <v>95</v>
      </c>
      <c r="C155" s="46" t="s">
        <v>130</v>
      </c>
      <c r="D155" s="12" t="str">
        <f>IF(ISBLANK(A155),"",IF(F155=0,"",AVERAGE(G155:XFD155)/3))</f>
        <v/>
      </c>
      <c r="E155" s="16" t="str">
        <f>IF(F155&gt;=18,"Qualify","Non-Qualify")</f>
        <v>Non-Qualify</v>
      </c>
      <c r="F155" s="13">
        <f>IF(ISBLANK(A155),"",COUNT(G155:XFD155)*3)</f>
        <v>0</v>
      </c>
      <c r="G155" s="1"/>
      <c r="H155" s="2"/>
      <c r="I155" s="2"/>
      <c r="J155" s="2"/>
      <c r="K155" s="2"/>
      <c r="L155" s="3"/>
      <c r="M155" s="4"/>
      <c r="N155" s="5"/>
      <c r="O155" s="5"/>
      <c r="P155" s="5"/>
      <c r="Q155" s="5"/>
      <c r="R155" s="8"/>
      <c r="S155" s="9"/>
      <c r="T155" s="9"/>
      <c r="U155" s="9"/>
      <c r="V155" s="9"/>
      <c r="W155" s="9"/>
      <c r="X155" s="9"/>
      <c r="Y155" s="19"/>
      <c r="Z155" s="19"/>
      <c r="AA155" s="19"/>
      <c r="AB155" s="19"/>
      <c r="AC155" s="19"/>
      <c r="AD155" s="19"/>
      <c r="AE155" s="20"/>
      <c r="AF155" s="20"/>
      <c r="AG155" s="20"/>
      <c r="AH155" s="20"/>
      <c r="AI155" s="20"/>
      <c r="AJ155" s="20"/>
      <c r="AK155" s="20"/>
    </row>
    <row r="156" spans="1:37" customFormat="1" ht="14.45" x14ac:dyDescent="0.35">
      <c r="A156" s="45" t="s">
        <v>131</v>
      </c>
      <c r="B156" s="46" t="s">
        <v>68</v>
      </c>
      <c r="C156" s="46" t="s">
        <v>132</v>
      </c>
      <c r="D156" s="12" t="str">
        <f>IF(ISBLANK(A156),"",IF(F156=0,"",AVERAGE(G156:XFD156)/3))</f>
        <v/>
      </c>
      <c r="E156" s="16" t="str">
        <f>IF(F156&gt;=18,"Qualify","Non-Qualify")</f>
        <v>Non-Qualify</v>
      </c>
      <c r="F156" s="13">
        <f>IF(ISBLANK(A156),"",COUNT(G156:XFD156)*3)</f>
        <v>0</v>
      </c>
      <c r="G156" s="1"/>
      <c r="H156" s="2"/>
      <c r="I156" s="2"/>
      <c r="J156" s="2"/>
      <c r="K156" s="2"/>
      <c r="L156" s="3"/>
      <c r="M156" s="4"/>
      <c r="N156" s="5"/>
      <c r="O156" s="5"/>
      <c r="P156" s="5"/>
      <c r="Q156" s="5"/>
      <c r="R156" s="8"/>
      <c r="S156" s="9"/>
      <c r="T156" s="9"/>
      <c r="U156" s="9"/>
      <c r="V156" s="9"/>
      <c r="W156" s="9"/>
      <c r="X156" s="9"/>
      <c r="Y156" s="19"/>
      <c r="Z156" s="19"/>
      <c r="AA156" s="19"/>
      <c r="AB156" s="19"/>
      <c r="AC156" s="19"/>
      <c r="AD156" s="19"/>
      <c r="AE156" s="20"/>
      <c r="AF156" s="20"/>
      <c r="AG156" s="20"/>
      <c r="AH156" s="20"/>
      <c r="AI156" s="20"/>
      <c r="AJ156" s="20"/>
      <c r="AK156" s="20"/>
    </row>
    <row r="157" spans="1:37" customFormat="1" ht="14.45" x14ac:dyDescent="0.35">
      <c r="A157" s="45" t="s">
        <v>133</v>
      </c>
      <c r="B157" s="46" t="s">
        <v>134</v>
      </c>
      <c r="C157" s="46" t="s">
        <v>135</v>
      </c>
      <c r="D157" s="12" t="str">
        <f>IF(ISBLANK(A157),"",IF(F157=0,"",AVERAGE(G157:XFD157)/3))</f>
        <v/>
      </c>
      <c r="E157" s="16" t="str">
        <f>IF(F157&gt;=18,"Qualify","Non-Qualify")</f>
        <v>Non-Qualify</v>
      </c>
      <c r="F157" s="13">
        <f>IF(ISBLANK(A157),"",COUNT(G157:XFD157)*3)</f>
        <v>0</v>
      </c>
      <c r="G157" s="1"/>
      <c r="H157" s="2"/>
      <c r="I157" s="2"/>
      <c r="J157" s="2"/>
      <c r="K157" s="2"/>
      <c r="L157" s="3"/>
      <c r="M157" s="4"/>
      <c r="N157" s="5"/>
      <c r="O157" s="5"/>
      <c r="P157" s="5"/>
      <c r="Q157" s="5"/>
      <c r="R157" s="8"/>
      <c r="S157" s="9"/>
      <c r="T157" s="9"/>
      <c r="U157" s="9"/>
      <c r="V157" s="9"/>
      <c r="W157" s="9"/>
      <c r="X157" s="9"/>
      <c r="Y157" s="19"/>
      <c r="Z157" s="19"/>
      <c r="AA157" s="19"/>
      <c r="AB157" s="19"/>
      <c r="AC157" s="19"/>
      <c r="AD157" s="19"/>
      <c r="AE157" s="20"/>
      <c r="AF157" s="20"/>
      <c r="AG157" s="20"/>
      <c r="AH157" s="20"/>
      <c r="AI157" s="20"/>
      <c r="AJ157" s="20"/>
      <c r="AK157" s="20"/>
    </row>
    <row r="158" spans="1:37" customFormat="1" ht="14.45" x14ac:dyDescent="0.35">
      <c r="A158" s="45" t="s">
        <v>133</v>
      </c>
      <c r="B158" s="46" t="s">
        <v>136</v>
      </c>
      <c r="C158" s="46" t="s">
        <v>137</v>
      </c>
      <c r="D158" s="12" t="str">
        <f>IF(ISBLANK(A158),"",IF(F158=0,"",AVERAGE(G158:XFD158)/3))</f>
        <v/>
      </c>
      <c r="E158" s="16" t="str">
        <f>IF(F158&gt;=18,"Qualify","Non-Qualify")</f>
        <v>Non-Qualify</v>
      </c>
      <c r="F158" s="13">
        <f>IF(ISBLANK(A158),"",COUNT(G158:XFD158)*3)</f>
        <v>0</v>
      </c>
      <c r="G158" s="1"/>
      <c r="H158" s="2"/>
      <c r="I158" s="2"/>
      <c r="J158" s="2"/>
      <c r="K158" s="2"/>
      <c r="L158" s="3"/>
      <c r="M158" s="4"/>
      <c r="N158" s="5"/>
      <c r="O158" s="5"/>
      <c r="P158" s="5"/>
      <c r="Q158" s="5"/>
      <c r="R158" s="8"/>
      <c r="S158" s="9"/>
      <c r="T158" s="9"/>
      <c r="U158" s="9"/>
      <c r="V158" s="9"/>
      <c r="W158" s="9"/>
      <c r="X158" s="9"/>
      <c r="Y158" s="19"/>
      <c r="Z158" s="19"/>
      <c r="AA158" s="19"/>
      <c r="AB158" s="19"/>
      <c r="AC158" s="19"/>
      <c r="AD158" s="19"/>
      <c r="AE158" s="20"/>
      <c r="AF158" s="20"/>
      <c r="AG158" s="20"/>
      <c r="AH158" s="20"/>
      <c r="AI158" s="20"/>
      <c r="AJ158" s="20"/>
      <c r="AK158" s="20"/>
    </row>
    <row r="159" spans="1:37" customFormat="1" ht="14.45" x14ac:dyDescent="0.35">
      <c r="A159" s="45" t="s">
        <v>138</v>
      </c>
      <c r="B159" s="46" t="s">
        <v>139</v>
      </c>
      <c r="C159" s="46" t="s">
        <v>140</v>
      </c>
      <c r="D159" s="12" t="str">
        <f>IF(ISBLANK(A159),"",IF(F159=0,"",AVERAGE(G159:XFD159)/3))</f>
        <v/>
      </c>
      <c r="E159" s="16" t="str">
        <f>IF(F159&gt;=18,"Qualify","Non-Qualify")</f>
        <v>Non-Qualify</v>
      </c>
      <c r="F159" s="13">
        <f>IF(ISBLANK(A159),"",COUNT(G159:XFD159)*3)</f>
        <v>0</v>
      </c>
      <c r="G159" s="1"/>
      <c r="H159" s="2"/>
      <c r="I159" s="2"/>
      <c r="J159" s="2"/>
      <c r="K159" s="2"/>
      <c r="L159" s="3"/>
      <c r="M159" s="4"/>
      <c r="N159" s="5"/>
      <c r="O159" s="5"/>
      <c r="P159" s="5"/>
      <c r="Q159" s="5"/>
      <c r="R159" s="8"/>
      <c r="S159" s="9"/>
      <c r="T159" s="9"/>
      <c r="U159" s="9"/>
      <c r="V159" s="9"/>
      <c r="W159" s="9"/>
      <c r="X159" s="9"/>
      <c r="Y159" s="19"/>
      <c r="Z159" s="19"/>
      <c r="AA159" s="19"/>
      <c r="AB159" s="19"/>
      <c r="AC159" s="19"/>
      <c r="AD159" s="19"/>
      <c r="AE159" s="20"/>
      <c r="AF159" s="20"/>
      <c r="AG159" s="20"/>
      <c r="AH159" s="20"/>
      <c r="AI159" s="20"/>
      <c r="AJ159" s="20"/>
      <c r="AK159" s="20"/>
    </row>
    <row r="160" spans="1:37" customFormat="1" ht="14.45" x14ac:dyDescent="0.35">
      <c r="A160" s="45" t="s">
        <v>141</v>
      </c>
      <c r="B160" s="46" t="s">
        <v>142</v>
      </c>
      <c r="C160" s="46" t="s">
        <v>143</v>
      </c>
      <c r="D160" s="12" t="str">
        <f>IF(ISBLANK(A160),"",IF(F160=0,"",AVERAGE(G160:XFD160)/3))</f>
        <v/>
      </c>
      <c r="E160" s="16" t="str">
        <f>IF(F160&gt;=18,"Qualify","Non-Qualify")</f>
        <v>Non-Qualify</v>
      </c>
      <c r="F160" s="13">
        <f>IF(ISBLANK(A160),"",COUNT(G160:XFD160)*3)</f>
        <v>0</v>
      </c>
      <c r="G160" s="1"/>
      <c r="H160" s="2"/>
      <c r="I160" s="2"/>
      <c r="J160" s="2"/>
      <c r="K160" s="2"/>
      <c r="L160" s="3"/>
      <c r="M160" s="4"/>
      <c r="N160" s="5"/>
      <c r="O160" s="5"/>
      <c r="P160" s="5"/>
      <c r="Q160" s="5"/>
      <c r="R160" s="8"/>
      <c r="S160" s="9"/>
      <c r="T160" s="9"/>
      <c r="U160" s="9"/>
      <c r="V160" s="9"/>
      <c r="W160" s="9"/>
      <c r="X160" s="9"/>
      <c r="Y160" s="19"/>
      <c r="Z160" s="19"/>
      <c r="AA160" s="19"/>
      <c r="AB160" s="19"/>
      <c r="AC160" s="19"/>
      <c r="AD160" s="19"/>
      <c r="AE160" s="20"/>
      <c r="AF160" s="20"/>
      <c r="AG160" s="20"/>
      <c r="AH160" s="20"/>
      <c r="AI160" s="20"/>
      <c r="AJ160" s="20"/>
      <c r="AK160" s="20"/>
    </row>
    <row r="161" spans="1:37" customFormat="1" ht="14.45" x14ac:dyDescent="0.35">
      <c r="A161" s="45" t="s">
        <v>144</v>
      </c>
      <c r="B161" s="46" t="s">
        <v>145</v>
      </c>
      <c r="C161" s="46"/>
      <c r="D161" s="12">
        <f>IF(ISBLANK(A161),"",IF(F161=0,"",AVERAGE(G161:XFD161)/3))</f>
        <v>214.88888888888889</v>
      </c>
      <c r="E161" s="16" t="str">
        <f>IF(F161&gt;=18,"Qualify","Non-Qualify")</f>
        <v>Non-Qualify</v>
      </c>
      <c r="F161" s="13">
        <f>IF(ISBLANK(A161),"",COUNT(G161:XFD161)*3)</f>
        <v>9</v>
      </c>
      <c r="G161" s="1">
        <v>669</v>
      </c>
      <c r="H161" s="2"/>
      <c r="I161" s="2">
        <v>647</v>
      </c>
      <c r="J161" s="2">
        <v>618</v>
      </c>
      <c r="K161" s="2"/>
      <c r="L161" s="3"/>
      <c r="M161" s="4"/>
      <c r="N161" s="5"/>
      <c r="O161" s="5"/>
      <c r="P161" s="5"/>
      <c r="Q161" s="5"/>
      <c r="R161" s="8"/>
      <c r="S161" s="9"/>
      <c r="T161" s="9"/>
      <c r="U161" s="9"/>
      <c r="V161" s="9"/>
      <c r="W161" s="9"/>
      <c r="X161" s="9"/>
      <c r="Y161" s="19"/>
      <c r="Z161" s="19"/>
      <c r="AA161" s="19"/>
      <c r="AB161" s="19"/>
      <c r="AC161" s="19"/>
      <c r="AD161" s="19"/>
      <c r="AE161" s="20"/>
      <c r="AF161" s="20"/>
      <c r="AG161" s="20"/>
      <c r="AH161" s="20"/>
      <c r="AI161" s="20"/>
      <c r="AJ161" s="20"/>
      <c r="AK161" s="20"/>
    </row>
    <row r="162" spans="1:37" customFormat="1" ht="14.45" x14ac:dyDescent="0.35">
      <c r="A162" s="45" t="s">
        <v>146</v>
      </c>
      <c r="B162" s="46" t="s">
        <v>147</v>
      </c>
      <c r="C162" s="46"/>
      <c r="D162" s="12">
        <f>IF(ISBLANK(A162),"",IF(F162=0,"",AVERAGE(G162:XFD162)/3))</f>
        <v>191.11111111111111</v>
      </c>
      <c r="E162" s="16" t="str">
        <f>IF(F162&gt;=18,"Qualify","Non-Qualify")</f>
        <v>Non-Qualify</v>
      </c>
      <c r="F162" s="13">
        <f>IF(ISBLANK(A162),"",COUNT(G162:XFD162)*3)</f>
        <v>9</v>
      </c>
      <c r="G162" s="1">
        <v>555</v>
      </c>
      <c r="H162" s="2"/>
      <c r="I162" s="2">
        <v>601</v>
      </c>
      <c r="J162" s="2">
        <v>564</v>
      </c>
      <c r="K162" s="2"/>
      <c r="L162" s="3"/>
      <c r="M162" s="4"/>
      <c r="N162" s="5"/>
      <c r="O162" s="5"/>
      <c r="P162" s="5"/>
      <c r="Q162" s="5"/>
      <c r="R162" s="8"/>
      <c r="S162" s="9"/>
      <c r="T162" s="9"/>
      <c r="U162" s="9"/>
      <c r="V162" s="9"/>
      <c r="W162" s="9"/>
      <c r="X162" s="9"/>
      <c r="Y162" s="19"/>
      <c r="Z162" s="19"/>
      <c r="AA162" s="19"/>
      <c r="AB162" s="19"/>
      <c r="AC162" s="19"/>
      <c r="AD162" s="19"/>
      <c r="AE162" s="20"/>
      <c r="AF162" s="20"/>
      <c r="AG162" s="20"/>
      <c r="AH162" s="20"/>
      <c r="AI162" s="20"/>
      <c r="AJ162" s="20"/>
      <c r="AK162" s="20"/>
    </row>
    <row r="163" spans="1:37" customFormat="1" ht="14.45" x14ac:dyDescent="0.35">
      <c r="A163" s="45" t="s">
        <v>148</v>
      </c>
      <c r="B163" s="46" t="s">
        <v>149</v>
      </c>
      <c r="C163" s="46" t="s">
        <v>150</v>
      </c>
      <c r="D163" s="12" t="str">
        <f>IF(ISBLANK(A163),"",IF(F163=0,"",AVERAGE(G163:XFD163)/3))</f>
        <v/>
      </c>
      <c r="E163" s="16" t="str">
        <f>IF(F163&gt;=18,"Qualify","Non-Qualify")</f>
        <v>Non-Qualify</v>
      </c>
      <c r="F163" s="13">
        <f>IF(ISBLANK(A163),"",COUNT(G163:XFD163)*3)</f>
        <v>0</v>
      </c>
      <c r="G163" s="1"/>
      <c r="H163" s="2"/>
      <c r="I163" s="2"/>
      <c r="J163" s="2"/>
      <c r="K163" s="2"/>
      <c r="L163" s="3"/>
      <c r="M163" s="4"/>
      <c r="N163" s="5"/>
      <c r="O163" s="5"/>
      <c r="P163" s="5"/>
      <c r="Q163" s="5"/>
      <c r="R163" s="8"/>
      <c r="S163" s="9"/>
      <c r="T163" s="9"/>
      <c r="U163" s="9"/>
      <c r="V163" s="9"/>
      <c r="W163" s="9"/>
      <c r="X163" s="9"/>
      <c r="Y163" s="19"/>
      <c r="Z163" s="19"/>
      <c r="AA163" s="19"/>
      <c r="AB163" s="19"/>
      <c r="AC163" s="19"/>
      <c r="AD163" s="19"/>
      <c r="AE163" s="20"/>
      <c r="AF163" s="20"/>
      <c r="AG163" s="20"/>
      <c r="AH163" s="20"/>
      <c r="AI163" s="20"/>
      <c r="AJ163" s="20"/>
      <c r="AK163" s="20"/>
    </row>
    <row r="164" spans="1:37" customFormat="1" ht="14.45" x14ac:dyDescent="0.35">
      <c r="A164" s="45" t="s">
        <v>151</v>
      </c>
      <c r="B164" s="46" t="s">
        <v>116</v>
      </c>
      <c r="C164" s="46"/>
      <c r="D164" s="12">
        <f>IF(ISBLANK(A164),"",IF(F164=0,"",AVERAGE(G164:XFD164)/3))</f>
        <v>200.11111111111111</v>
      </c>
      <c r="E164" s="16" t="str">
        <f>IF(F164&gt;=18,"Qualify","Non-Qualify")</f>
        <v>Non-Qualify</v>
      </c>
      <c r="F164" s="13">
        <f>IF(ISBLANK(A164),"",COUNT(G164:XFD164)*3)</f>
        <v>9</v>
      </c>
      <c r="G164" s="1">
        <v>628</v>
      </c>
      <c r="H164" s="2"/>
      <c r="I164" s="2">
        <v>565</v>
      </c>
      <c r="J164" s="2">
        <v>608</v>
      </c>
      <c r="K164" s="2"/>
      <c r="L164" s="3"/>
      <c r="M164" s="4"/>
      <c r="N164" s="5"/>
      <c r="O164" s="5"/>
      <c r="P164" s="5"/>
      <c r="Q164" s="5"/>
      <c r="R164" s="8"/>
      <c r="S164" s="9"/>
      <c r="T164" s="9"/>
      <c r="U164" s="9"/>
      <c r="V164" s="9"/>
      <c r="W164" s="9"/>
      <c r="X164" s="9"/>
      <c r="Y164" s="19"/>
      <c r="Z164" s="19"/>
      <c r="AA164" s="19"/>
      <c r="AB164" s="19"/>
      <c r="AC164" s="19"/>
      <c r="AD164" s="19"/>
      <c r="AE164" s="20"/>
      <c r="AF164" s="20"/>
      <c r="AG164" s="20"/>
      <c r="AH164" s="20"/>
      <c r="AI164" s="20"/>
      <c r="AJ164" s="20"/>
      <c r="AK164" s="20"/>
    </row>
    <row r="165" spans="1:37" customFormat="1" ht="14.45" x14ac:dyDescent="0.35">
      <c r="A165" s="45" t="s">
        <v>152</v>
      </c>
      <c r="B165" s="46" t="s">
        <v>49</v>
      </c>
      <c r="C165" s="46" t="s">
        <v>153</v>
      </c>
      <c r="D165" s="12" t="str">
        <f>IF(ISBLANK(A165),"",IF(F165=0,"",AVERAGE(G165:XFD165)/3))</f>
        <v/>
      </c>
      <c r="E165" s="16" t="str">
        <f>IF(F165&gt;=18,"Qualify","Non-Qualify")</f>
        <v>Non-Qualify</v>
      </c>
      <c r="F165" s="13">
        <f>IF(ISBLANK(A165),"",COUNT(G165:XFD165)*3)</f>
        <v>0</v>
      </c>
      <c r="G165" s="1"/>
      <c r="H165" s="2"/>
      <c r="I165" s="2"/>
      <c r="J165" s="2"/>
      <c r="K165" s="2"/>
      <c r="L165" s="3"/>
      <c r="M165" s="4"/>
      <c r="N165" s="5"/>
      <c r="O165" s="5"/>
      <c r="P165" s="5"/>
      <c r="Q165" s="5"/>
      <c r="R165" s="8"/>
      <c r="S165" s="9"/>
      <c r="T165" s="9"/>
      <c r="U165" s="9"/>
      <c r="V165" s="9"/>
      <c r="W165" s="9"/>
      <c r="X165" s="9"/>
      <c r="Y165" s="19"/>
      <c r="Z165" s="19"/>
      <c r="AA165" s="19"/>
      <c r="AB165" s="19"/>
      <c r="AC165" s="19"/>
      <c r="AD165" s="19"/>
      <c r="AE165" s="20"/>
      <c r="AF165" s="20"/>
      <c r="AG165" s="20"/>
      <c r="AH165" s="20"/>
      <c r="AI165" s="20"/>
      <c r="AJ165" s="20"/>
      <c r="AK165" s="20"/>
    </row>
    <row r="166" spans="1:37" customFormat="1" ht="14.45" x14ac:dyDescent="0.35">
      <c r="A166" s="45" t="s">
        <v>1241</v>
      </c>
      <c r="B166" s="46" t="s">
        <v>380</v>
      </c>
      <c r="C166" s="46" t="s">
        <v>1261</v>
      </c>
      <c r="D166" s="12">
        <f>IF(ISBLANK(A166),"",IF(F166=0,"",AVERAGE(G166:XFD166)/3))</f>
        <v>195.7777777777778</v>
      </c>
      <c r="E166" s="16" t="str">
        <f>IF(F166&gt;=18,"Qualify","Non-Qualify")</f>
        <v>Non-Qualify</v>
      </c>
      <c r="F166" s="13">
        <f>IF(ISBLANK(A166),"",COUNT(G166:XFD166)*3)</f>
        <v>9</v>
      </c>
      <c r="G166" s="1"/>
      <c r="H166" s="2"/>
      <c r="I166" s="2"/>
      <c r="J166" s="2"/>
      <c r="K166" s="2"/>
      <c r="L166" s="3"/>
      <c r="M166" s="4"/>
      <c r="N166" s="5"/>
      <c r="O166" s="5"/>
      <c r="P166" s="5"/>
      <c r="Q166" s="5"/>
      <c r="R166" s="8"/>
      <c r="S166" s="9"/>
      <c r="T166" s="9"/>
      <c r="U166" s="9"/>
      <c r="V166" s="9"/>
      <c r="W166" s="9"/>
      <c r="X166" s="9"/>
      <c r="Y166" s="19"/>
      <c r="Z166" s="19"/>
      <c r="AA166" s="19"/>
      <c r="AB166" s="19"/>
      <c r="AC166" s="19"/>
      <c r="AD166" s="19"/>
      <c r="AE166" s="20">
        <v>536</v>
      </c>
      <c r="AF166" s="20"/>
      <c r="AG166" s="20"/>
      <c r="AH166" s="20">
        <v>573</v>
      </c>
      <c r="AI166" s="20">
        <v>653</v>
      </c>
      <c r="AJ166" s="20"/>
      <c r="AK166" s="20"/>
    </row>
    <row r="167" spans="1:37" customFormat="1" ht="14.45" x14ac:dyDescent="0.35">
      <c r="A167" s="45" t="s">
        <v>157</v>
      </c>
      <c r="B167" s="46" t="s">
        <v>158</v>
      </c>
      <c r="C167" s="46"/>
      <c r="D167" s="12">
        <f>IF(ISBLANK(A167),"",IF(F167=0,"",AVERAGE(G167:XFD167)/3))</f>
        <v>184.66666666666666</v>
      </c>
      <c r="E167" s="16" t="str">
        <f>IF(F167&gt;=18,"Qualify","Non-Qualify")</f>
        <v>Non-Qualify</v>
      </c>
      <c r="F167" s="13">
        <f>IF(ISBLANK(A167),"",COUNT(G167:XFD167)*3)</f>
        <v>3</v>
      </c>
      <c r="G167" s="1"/>
      <c r="H167" s="2"/>
      <c r="I167" s="2"/>
      <c r="J167" s="2"/>
      <c r="K167" s="2"/>
      <c r="L167" s="3"/>
      <c r="M167" s="4"/>
      <c r="N167" s="5"/>
      <c r="O167" s="5"/>
      <c r="P167" s="5"/>
      <c r="Q167" s="5"/>
      <c r="R167" s="8"/>
      <c r="S167" s="9"/>
      <c r="T167" s="9"/>
      <c r="U167" s="9"/>
      <c r="V167" s="9"/>
      <c r="W167" s="9"/>
      <c r="X167" s="9"/>
      <c r="Y167" s="19"/>
      <c r="Z167" s="19">
        <v>554</v>
      </c>
      <c r="AA167" s="19"/>
      <c r="AB167" s="19"/>
      <c r="AC167" s="19"/>
      <c r="AD167" s="19"/>
      <c r="AE167" s="20"/>
      <c r="AF167" s="20"/>
      <c r="AG167" s="20"/>
      <c r="AH167" s="20"/>
      <c r="AI167" s="20"/>
      <c r="AJ167" s="20"/>
      <c r="AK167" s="20"/>
    </row>
    <row r="168" spans="1:37" customFormat="1" ht="14.45" x14ac:dyDescent="0.35">
      <c r="A168" s="45" t="s">
        <v>159</v>
      </c>
      <c r="B168" s="46" t="s">
        <v>160</v>
      </c>
      <c r="C168" s="46" t="s">
        <v>161</v>
      </c>
      <c r="D168" s="12">
        <f>IF(ISBLANK(A168),"",IF(F168=0,"",AVERAGE(G168:XFD168)/3))</f>
        <v>170.66666666666666</v>
      </c>
      <c r="E168" s="16" t="str">
        <f>IF(F168&gt;=18,"Qualify","Non-Qualify")</f>
        <v>Non-Qualify</v>
      </c>
      <c r="F168" s="13">
        <f>IF(ISBLANK(A168),"",COUNT(G168:XFD168)*3)</f>
        <v>9</v>
      </c>
      <c r="G168" s="1"/>
      <c r="H168" s="2"/>
      <c r="I168" s="2"/>
      <c r="J168" s="2"/>
      <c r="K168" s="2"/>
      <c r="L168" s="3"/>
      <c r="M168" s="4"/>
      <c r="N168" s="5"/>
      <c r="O168" s="5"/>
      <c r="P168" s="5"/>
      <c r="Q168" s="5"/>
      <c r="R168" s="8"/>
      <c r="S168" s="9"/>
      <c r="T168" s="9"/>
      <c r="U168" s="9"/>
      <c r="V168" s="9"/>
      <c r="W168" s="9"/>
      <c r="X168" s="9"/>
      <c r="Y168" s="19"/>
      <c r="Z168" s="19">
        <v>514</v>
      </c>
      <c r="AA168" s="19">
        <v>450</v>
      </c>
      <c r="AB168" s="19">
        <v>572</v>
      </c>
      <c r="AC168" s="19"/>
      <c r="AD168" s="19"/>
      <c r="AE168" s="20"/>
      <c r="AF168" s="20"/>
      <c r="AG168" s="20"/>
      <c r="AH168" s="20"/>
      <c r="AI168" s="20"/>
      <c r="AJ168" s="20"/>
      <c r="AK168" s="20"/>
    </row>
    <row r="169" spans="1:37" customFormat="1" ht="14.45" x14ac:dyDescent="0.35">
      <c r="A169" s="45" t="s">
        <v>1243</v>
      </c>
      <c r="B169" s="46" t="s">
        <v>1244</v>
      </c>
      <c r="C169" s="46" t="s">
        <v>1264</v>
      </c>
      <c r="D169" s="12">
        <f>IF(ISBLANK(A169),"",IF(F169=0,"",AVERAGE(G169:XFD169)/3))</f>
        <v>175.11111111111111</v>
      </c>
      <c r="E169" s="16" t="str">
        <f>IF(F169&gt;=18,"Qualify","Non-Qualify")</f>
        <v>Non-Qualify</v>
      </c>
      <c r="F169" s="13">
        <f>IF(ISBLANK(A169),"",COUNT(G169:XFD169)*3)</f>
        <v>9</v>
      </c>
      <c r="G169" s="1"/>
      <c r="H169" s="2"/>
      <c r="I169" s="2"/>
      <c r="J169" s="2"/>
      <c r="K169" s="2"/>
      <c r="L169" s="3"/>
      <c r="M169" s="4"/>
      <c r="N169" s="5"/>
      <c r="O169" s="5"/>
      <c r="P169" s="5"/>
      <c r="Q169" s="5"/>
      <c r="R169" s="8"/>
      <c r="S169" s="9"/>
      <c r="T169" s="9"/>
      <c r="U169" s="9"/>
      <c r="V169" s="9"/>
      <c r="W169" s="9"/>
      <c r="X169" s="9"/>
      <c r="Y169" s="19"/>
      <c r="Z169" s="19"/>
      <c r="AA169" s="19"/>
      <c r="AB169" s="19"/>
      <c r="AC169" s="19"/>
      <c r="AD169" s="19"/>
      <c r="AE169" s="20">
        <v>536</v>
      </c>
      <c r="AF169" s="20"/>
      <c r="AG169" s="20"/>
      <c r="AH169" s="20">
        <v>484</v>
      </c>
      <c r="AI169" s="20">
        <v>556</v>
      </c>
      <c r="AJ169" s="20"/>
      <c r="AK169" s="20"/>
    </row>
    <row r="170" spans="1:37" customFormat="1" ht="14.45" x14ac:dyDescent="0.35">
      <c r="A170" s="45" t="s">
        <v>162</v>
      </c>
      <c r="B170" s="46" t="s">
        <v>163</v>
      </c>
      <c r="C170" s="46"/>
      <c r="D170" s="12">
        <f>IF(ISBLANK(A170),"",IF(F170=0,"",AVERAGE(G170:XFD170)/3))</f>
        <v>213.11111111111111</v>
      </c>
      <c r="E170" s="16" t="str">
        <f>IF(F170&gt;=18,"Qualify","Non-Qualify")</f>
        <v>Non-Qualify</v>
      </c>
      <c r="F170" s="13">
        <f>IF(ISBLANK(A170),"",COUNT(G170:XFD170)*3)</f>
        <v>9</v>
      </c>
      <c r="G170" s="1">
        <v>635</v>
      </c>
      <c r="H170" s="2"/>
      <c r="I170" s="2">
        <v>728</v>
      </c>
      <c r="J170" s="2">
        <v>555</v>
      </c>
      <c r="K170" s="2"/>
      <c r="L170" s="3"/>
      <c r="M170" s="4"/>
      <c r="N170" s="5"/>
      <c r="O170" s="5"/>
      <c r="P170" s="5"/>
      <c r="Q170" s="5"/>
      <c r="R170" s="8"/>
      <c r="S170" s="9"/>
      <c r="T170" s="9"/>
      <c r="U170" s="9"/>
      <c r="V170" s="9"/>
      <c r="W170" s="9"/>
      <c r="X170" s="9"/>
      <c r="Y170" s="19"/>
      <c r="Z170" s="19"/>
      <c r="AA170" s="19"/>
      <c r="AB170" s="19"/>
      <c r="AC170" s="19"/>
      <c r="AD170" s="19"/>
      <c r="AE170" s="20"/>
      <c r="AF170" s="20"/>
      <c r="AG170" s="20"/>
      <c r="AH170" s="20"/>
      <c r="AI170" s="20"/>
      <c r="AJ170" s="20"/>
      <c r="AK170" s="20"/>
    </row>
    <row r="171" spans="1:37" customFormat="1" ht="14.45" x14ac:dyDescent="0.35">
      <c r="A171" s="45" t="s">
        <v>164</v>
      </c>
      <c r="B171" s="46" t="s">
        <v>165</v>
      </c>
      <c r="C171" s="46" t="s">
        <v>166</v>
      </c>
      <c r="D171" s="12" t="str">
        <f>IF(ISBLANK(A171),"",IF(F171=0,"",AVERAGE(G171:XFD171)/3))</f>
        <v/>
      </c>
      <c r="E171" s="16" t="str">
        <f>IF(F171&gt;=18,"Qualify","Non-Qualify")</f>
        <v>Non-Qualify</v>
      </c>
      <c r="F171" s="13">
        <f>IF(ISBLANK(A171),"",COUNT(G171:XFD171)*3)</f>
        <v>0</v>
      </c>
      <c r="G171" s="1"/>
      <c r="H171" s="2"/>
      <c r="I171" s="2"/>
      <c r="J171" s="2"/>
      <c r="K171" s="2"/>
      <c r="L171" s="3"/>
      <c r="M171" s="4"/>
      <c r="N171" s="5"/>
      <c r="O171" s="5"/>
      <c r="P171" s="5"/>
      <c r="Q171" s="5"/>
      <c r="R171" s="8"/>
      <c r="S171" s="9"/>
      <c r="T171" s="9"/>
      <c r="U171" s="9"/>
      <c r="V171" s="9"/>
      <c r="W171" s="9"/>
      <c r="X171" s="9"/>
      <c r="Y171" s="19"/>
      <c r="Z171" s="19"/>
      <c r="AA171" s="19"/>
      <c r="AB171" s="19"/>
      <c r="AC171" s="19"/>
      <c r="AD171" s="19"/>
      <c r="AE171" s="20"/>
      <c r="AF171" s="20"/>
      <c r="AG171" s="20"/>
      <c r="AH171" s="20"/>
      <c r="AI171" s="20"/>
      <c r="AJ171" s="20"/>
      <c r="AK171" s="20"/>
    </row>
    <row r="172" spans="1:37" customFormat="1" ht="14.45" x14ac:dyDescent="0.35">
      <c r="A172" s="45" t="s">
        <v>164</v>
      </c>
      <c r="B172" s="46" t="s">
        <v>167</v>
      </c>
      <c r="C172" s="46" t="s">
        <v>168</v>
      </c>
      <c r="D172" s="12" t="str">
        <f>IF(ISBLANK(A172),"",IF(F172=0,"",AVERAGE(G172:XFD172)/3))</f>
        <v/>
      </c>
      <c r="E172" s="16" t="str">
        <f>IF(F172&gt;=18,"Qualify","Non-Qualify")</f>
        <v>Non-Qualify</v>
      </c>
      <c r="F172" s="13">
        <f>IF(ISBLANK(A172),"",COUNT(G172:XFD172)*3)</f>
        <v>0</v>
      </c>
      <c r="G172" s="1"/>
      <c r="H172" s="2"/>
      <c r="I172" s="2"/>
      <c r="J172" s="2"/>
      <c r="K172" s="2"/>
      <c r="L172" s="3"/>
      <c r="M172" s="4"/>
      <c r="N172" s="5"/>
      <c r="O172" s="5"/>
      <c r="P172" s="5"/>
      <c r="Q172" s="5"/>
      <c r="R172" s="8"/>
      <c r="S172" s="9"/>
      <c r="T172" s="9"/>
      <c r="U172" s="9"/>
      <c r="V172" s="9"/>
      <c r="W172" s="9"/>
      <c r="X172" s="9"/>
      <c r="Y172" s="19"/>
      <c r="Z172" s="19"/>
      <c r="AA172" s="19"/>
      <c r="AB172" s="19"/>
      <c r="AC172" s="19"/>
      <c r="AD172" s="19"/>
      <c r="AE172" s="20"/>
      <c r="AF172" s="20"/>
      <c r="AG172" s="20"/>
      <c r="AH172" s="20"/>
      <c r="AI172" s="20"/>
      <c r="AJ172" s="20"/>
      <c r="AK172" s="20"/>
    </row>
    <row r="173" spans="1:37" customFormat="1" ht="14.45" x14ac:dyDescent="0.35">
      <c r="A173" s="45" t="s">
        <v>169</v>
      </c>
      <c r="B173" s="46" t="s">
        <v>170</v>
      </c>
      <c r="C173" s="46" t="s">
        <v>171</v>
      </c>
      <c r="D173" s="12" t="str">
        <f>IF(ISBLANK(A173),"",IF(F173=0,"",AVERAGE(G173:XFD173)/3))</f>
        <v/>
      </c>
      <c r="E173" s="16" t="str">
        <f>IF(F173&gt;=18,"Qualify","Non-Qualify")</f>
        <v>Non-Qualify</v>
      </c>
      <c r="F173" s="13">
        <f>IF(ISBLANK(A173),"",COUNT(G173:XFD173)*3)</f>
        <v>0</v>
      </c>
      <c r="G173" s="1"/>
      <c r="H173" s="2"/>
      <c r="I173" s="2"/>
      <c r="J173" s="2"/>
      <c r="K173" s="2"/>
      <c r="L173" s="3"/>
      <c r="M173" s="4"/>
      <c r="N173" s="5"/>
      <c r="O173" s="5"/>
      <c r="P173" s="5"/>
      <c r="Q173" s="5"/>
      <c r="R173" s="8"/>
      <c r="S173" s="9"/>
      <c r="T173" s="9"/>
      <c r="U173" s="9"/>
      <c r="V173" s="9"/>
      <c r="W173" s="9"/>
      <c r="X173" s="9"/>
      <c r="Y173" s="19"/>
      <c r="Z173" s="19"/>
      <c r="AA173" s="19"/>
      <c r="AB173" s="19"/>
      <c r="AC173" s="19"/>
      <c r="AD173" s="19"/>
      <c r="AE173" s="20"/>
      <c r="AF173" s="20"/>
      <c r="AG173" s="20"/>
      <c r="AH173" s="20"/>
      <c r="AI173" s="20"/>
      <c r="AJ173" s="20"/>
      <c r="AK173" s="20"/>
    </row>
    <row r="174" spans="1:37" customFormat="1" ht="14.45" x14ac:dyDescent="0.35">
      <c r="A174" s="45" t="s">
        <v>169</v>
      </c>
      <c r="B174" s="46" t="s">
        <v>113</v>
      </c>
      <c r="C174" s="46" t="s">
        <v>172</v>
      </c>
      <c r="D174" s="12" t="str">
        <f>IF(ISBLANK(A174),"",IF(F174=0,"",AVERAGE(G174:XFD174)/3))</f>
        <v/>
      </c>
      <c r="E174" s="16" t="str">
        <f>IF(F174&gt;=18,"Qualify","Non-Qualify")</f>
        <v>Non-Qualify</v>
      </c>
      <c r="F174" s="13">
        <f>IF(ISBLANK(A174),"",COUNT(G174:XFD174)*3)</f>
        <v>0</v>
      </c>
      <c r="G174" s="1"/>
      <c r="H174" s="2"/>
      <c r="I174" s="2"/>
      <c r="J174" s="2"/>
      <c r="K174" s="2"/>
      <c r="L174" s="3"/>
      <c r="M174" s="4"/>
      <c r="N174" s="5"/>
      <c r="O174" s="5"/>
      <c r="P174" s="5"/>
      <c r="Q174" s="5"/>
      <c r="R174" s="8"/>
      <c r="S174" s="9"/>
      <c r="T174" s="9"/>
      <c r="U174" s="9"/>
      <c r="V174" s="9"/>
      <c r="W174" s="9"/>
      <c r="X174" s="9"/>
      <c r="Y174" s="19"/>
      <c r="Z174" s="19"/>
      <c r="AA174" s="19"/>
      <c r="AB174" s="19"/>
      <c r="AC174" s="19"/>
      <c r="AD174" s="19"/>
      <c r="AE174" s="20"/>
      <c r="AF174" s="20"/>
      <c r="AG174" s="20"/>
      <c r="AH174" s="20"/>
      <c r="AI174" s="20"/>
      <c r="AJ174" s="20"/>
      <c r="AK174" s="20"/>
    </row>
    <row r="175" spans="1:37" customFormat="1" ht="14.45" x14ac:dyDescent="0.35">
      <c r="A175" s="45" t="s">
        <v>173</v>
      </c>
      <c r="B175" s="46" t="s">
        <v>174</v>
      </c>
      <c r="C175" s="46" t="s">
        <v>175</v>
      </c>
      <c r="D175" s="12">
        <f>IF(ISBLANK(A175),"",IF(F175=0,"",AVERAGE(G175:XFD175)/3))</f>
        <v>161.5</v>
      </c>
      <c r="E175" s="16" t="str">
        <f>IF(F175&gt;=18,"Qualify","Non-Qualify")</f>
        <v>Non-Qualify</v>
      </c>
      <c r="F175" s="13">
        <f>IF(ISBLANK(A175),"",COUNT(G175:XFD175)*3)</f>
        <v>12</v>
      </c>
      <c r="G175" s="1"/>
      <c r="H175" s="2"/>
      <c r="I175" s="2"/>
      <c r="J175" s="2"/>
      <c r="K175" s="2"/>
      <c r="L175" s="3"/>
      <c r="M175" s="4">
        <v>506</v>
      </c>
      <c r="N175" s="5">
        <v>452</v>
      </c>
      <c r="O175" s="5">
        <v>477</v>
      </c>
      <c r="P175" s="5">
        <v>503</v>
      </c>
      <c r="Q175" s="5"/>
      <c r="R175" s="8"/>
      <c r="S175" s="9"/>
      <c r="T175" s="9"/>
      <c r="U175" s="9"/>
      <c r="V175" s="9"/>
      <c r="W175" s="9"/>
      <c r="X175" s="9"/>
      <c r="Y175" s="19"/>
      <c r="Z175" s="19"/>
      <c r="AA175" s="19"/>
      <c r="AB175" s="19"/>
      <c r="AC175" s="19"/>
      <c r="AD175" s="19"/>
      <c r="AE175" s="20"/>
      <c r="AF175" s="20"/>
      <c r="AG175" s="20"/>
      <c r="AH175" s="20"/>
      <c r="AI175" s="20"/>
      <c r="AJ175" s="20"/>
      <c r="AK175" s="20"/>
    </row>
    <row r="176" spans="1:37" customFormat="1" ht="14.45" x14ac:dyDescent="0.35">
      <c r="A176" s="45" t="s">
        <v>173</v>
      </c>
      <c r="B176" s="46" t="s">
        <v>176</v>
      </c>
      <c r="C176" s="46" t="s">
        <v>177</v>
      </c>
      <c r="D176" s="12">
        <f>IF(ISBLANK(A176),"",IF(F176=0,"",AVERAGE(G176:XFD176)/3))</f>
        <v>130.44444444444443</v>
      </c>
      <c r="E176" s="16" t="str">
        <f>IF(F176&gt;=18,"Qualify","Non-Qualify")</f>
        <v>Non-Qualify</v>
      </c>
      <c r="F176" s="13">
        <f>IF(ISBLANK(A176),"",COUNT(G176:XFD176)*3)</f>
        <v>9</v>
      </c>
      <c r="G176" s="1"/>
      <c r="H176" s="2"/>
      <c r="I176" s="2"/>
      <c r="J176" s="2"/>
      <c r="K176" s="2"/>
      <c r="L176" s="3"/>
      <c r="M176" s="4">
        <v>402</v>
      </c>
      <c r="N176" s="5"/>
      <c r="O176" s="5">
        <v>415</v>
      </c>
      <c r="P176" s="5">
        <v>357</v>
      </c>
      <c r="Q176" s="5"/>
      <c r="R176" s="8"/>
      <c r="S176" s="9"/>
      <c r="T176" s="9"/>
      <c r="U176" s="9"/>
      <c r="V176" s="9"/>
      <c r="W176" s="9"/>
      <c r="X176" s="9"/>
      <c r="Y176" s="19"/>
      <c r="Z176" s="19"/>
      <c r="AA176" s="19"/>
      <c r="AB176" s="19"/>
      <c r="AC176" s="19"/>
      <c r="AD176" s="19"/>
      <c r="AE176" s="20"/>
      <c r="AF176" s="20"/>
      <c r="AG176" s="20"/>
      <c r="AH176" s="20"/>
      <c r="AI176" s="20"/>
      <c r="AJ176" s="20"/>
      <c r="AK176" s="20"/>
    </row>
    <row r="177" spans="1:37" customFormat="1" ht="14.45" x14ac:dyDescent="0.35">
      <c r="A177" s="45" t="s">
        <v>178</v>
      </c>
      <c r="B177" s="46" t="s">
        <v>22</v>
      </c>
      <c r="C177" s="46"/>
      <c r="D177" s="12">
        <f>IF(ISBLANK(A177),"",IF(F177=0,"",AVERAGE(G177:XFD177)/3))</f>
        <v>211.2222222222222</v>
      </c>
      <c r="E177" s="16" t="str">
        <f>IF(F177&gt;=18,"Qualify","Non-Qualify")</f>
        <v>Non-Qualify</v>
      </c>
      <c r="F177" s="13">
        <f>IF(ISBLANK(A177),"",COUNT(G177:XFD177)*3)</f>
        <v>9</v>
      </c>
      <c r="G177" s="1">
        <v>667</v>
      </c>
      <c r="H177" s="2"/>
      <c r="I177" s="2">
        <v>707</v>
      </c>
      <c r="J177" s="2">
        <v>527</v>
      </c>
      <c r="K177" s="2"/>
      <c r="L177" s="3"/>
      <c r="M177" s="4"/>
      <c r="N177" s="5"/>
      <c r="O177" s="5"/>
      <c r="P177" s="5"/>
      <c r="Q177" s="5"/>
      <c r="R177" s="8"/>
      <c r="S177" s="9"/>
      <c r="T177" s="9"/>
      <c r="U177" s="9"/>
      <c r="V177" s="9"/>
      <c r="W177" s="9"/>
      <c r="X177" s="9"/>
      <c r="Y177" s="19"/>
      <c r="Z177" s="19"/>
      <c r="AA177" s="19"/>
      <c r="AB177" s="19"/>
      <c r="AC177" s="19"/>
      <c r="AD177" s="19"/>
      <c r="AE177" s="20"/>
      <c r="AF177" s="20"/>
      <c r="AG177" s="20"/>
      <c r="AH177" s="20"/>
      <c r="AI177" s="20"/>
      <c r="AJ177" s="20"/>
      <c r="AK177" s="20"/>
    </row>
    <row r="178" spans="1:37" customFormat="1" ht="14.45" x14ac:dyDescent="0.35">
      <c r="A178" s="45" t="s">
        <v>179</v>
      </c>
      <c r="B178" s="46" t="s">
        <v>22</v>
      </c>
      <c r="C178" s="46"/>
      <c r="D178" s="12">
        <f>IF(ISBLANK(A178),"",IF(F178=0,"",AVERAGE(G178:XFD178)/3))</f>
        <v>154.16666666666666</v>
      </c>
      <c r="E178" s="16" t="str">
        <f>IF(F178&gt;=18,"Qualify","Non-Qualify")</f>
        <v>Non-Qualify</v>
      </c>
      <c r="F178" s="13">
        <f>IF(ISBLANK(A178),"",COUNT(G178:XFD178)*3)</f>
        <v>6</v>
      </c>
      <c r="G178" s="1"/>
      <c r="H178" s="2"/>
      <c r="I178" s="2">
        <v>534</v>
      </c>
      <c r="J178" s="2">
        <v>391</v>
      </c>
      <c r="K178" s="2"/>
      <c r="L178" s="3"/>
      <c r="M178" s="4"/>
      <c r="N178" s="5"/>
      <c r="O178" s="5"/>
      <c r="P178" s="5"/>
      <c r="Q178" s="5"/>
      <c r="R178" s="8"/>
      <c r="S178" s="9"/>
      <c r="T178" s="9"/>
      <c r="U178" s="9"/>
      <c r="V178" s="9"/>
      <c r="W178" s="9"/>
      <c r="X178" s="9"/>
      <c r="Y178" s="19"/>
      <c r="Z178" s="19"/>
      <c r="AA178" s="19"/>
      <c r="AB178" s="19"/>
      <c r="AC178" s="19"/>
      <c r="AD178" s="19"/>
      <c r="AE178" s="20"/>
      <c r="AF178" s="20"/>
      <c r="AG178" s="20"/>
      <c r="AH178" s="20"/>
      <c r="AI178" s="20"/>
      <c r="AJ178" s="20"/>
      <c r="AK178" s="20"/>
    </row>
    <row r="179" spans="1:37" customFormat="1" ht="14.45" x14ac:dyDescent="0.35">
      <c r="A179" s="45" t="s">
        <v>180</v>
      </c>
      <c r="B179" s="46" t="s">
        <v>181</v>
      </c>
      <c r="C179" s="46" t="s">
        <v>182</v>
      </c>
      <c r="D179" s="12" t="str">
        <f>IF(ISBLANK(A179),"",IF(F179=0,"",AVERAGE(G179:XFD179)/3))</f>
        <v/>
      </c>
      <c r="E179" s="16" t="str">
        <f>IF(F179&gt;=18,"Qualify","Non-Qualify")</f>
        <v>Non-Qualify</v>
      </c>
      <c r="F179" s="13">
        <f>IF(ISBLANK(A179),"",COUNT(G179:XFD179)*3)</f>
        <v>0</v>
      </c>
      <c r="G179" s="1"/>
      <c r="H179" s="2"/>
      <c r="I179" s="2"/>
      <c r="J179" s="2"/>
      <c r="K179" s="2"/>
      <c r="L179" s="3"/>
      <c r="M179" s="4"/>
      <c r="N179" s="5"/>
      <c r="O179" s="5"/>
      <c r="P179" s="5"/>
      <c r="Q179" s="5"/>
      <c r="R179" s="8"/>
      <c r="S179" s="9"/>
      <c r="T179" s="9"/>
      <c r="U179" s="9"/>
      <c r="V179" s="9"/>
      <c r="W179" s="9"/>
      <c r="X179" s="9"/>
      <c r="Y179" s="19"/>
      <c r="Z179" s="19"/>
      <c r="AA179" s="19"/>
      <c r="AB179" s="19"/>
      <c r="AC179" s="19"/>
      <c r="AD179" s="19"/>
      <c r="AE179" s="20"/>
      <c r="AF179" s="20"/>
      <c r="AG179" s="20"/>
      <c r="AH179" s="20"/>
      <c r="AI179" s="20"/>
      <c r="AJ179" s="20"/>
      <c r="AK179" s="20"/>
    </row>
    <row r="180" spans="1:37" customFormat="1" ht="14.45" x14ac:dyDescent="0.35">
      <c r="A180" s="45" t="s">
        <v>183</v>
      </c>
      <c r="B180" s="46" t="s">
        <v>113</v>
      </c>
      <c r="C180" s="46" t="s">
        <v>184</v>
      </c>
      <c r="D180" s="12" t="str">
        <f>IF(ISBLANK(A180),"",IF(F180=0,"",AVERAGE(G180:XFD180)/3))</f>
        <v/>
      </c>
      <c r="E180" s="16" t="str">
        <f>IF(F180&gt;=18,"Qualify","Non-Qualify")</f>
        <v>Non-Qualify</v>
      </c>
      <c r="F180" s="13">
        <f>IF(ISBLANK(A180),"",COUNT(G180:XFD180)*3)</f>
        <v>0</v>
      </c>
      <c r="G180" s="1"/>
      <c r="H180" s="2"/>
      <c r="I180" s="2"/>
      <c r="J180" s="2"/>
      <c r="K180" s="2"/>
      <c r="L180" s="3"/>
      <c r="M180" s="4"/>
      <c r="N180" s="5"/>
      <c r="O180" s="5"/>
      <c r="P180" s="5"/>
      <c r="Q180" s="5"/>
      <c r="R180" s="8"/>
      <c r="S180" s="9"/>
      <c r="T180" s="9"/>
      <c r="U180" s="9"/>
      <c r="V180" s="9"/>
      <c r="W180" s="9"/>
      <c r="X180" s="9"/>
      <c r="Y180" s="19"/>
      <c r="Z180" s="19"/>
      <c r="AA180" s="19"/>
      <c r="AB180" s="19"/>
      <c r="AC180" s="19"/>
      <c r="AD180" s="19"/>
      <c r="AE180" s="20"/>
      <c r="AF180" s="20"/>
      <c r="AG180" s="20"/>
      <c r="AH180" s="20"/>
      <c r="AI180" s="20"/>
      <c r="AJ180" s="20"/>
      <c r="AK180" s="20"/>
    </row>
    <row r="181" spans="1:37" customFormat="1" ht="14.45" x14ac:dyDescent="0.35">
      <c r="A181" s="45" t="s">
        <v>185</v>
      </c>
      <c r="B181" s="46" t="s">
        <v>186</v>
      </c>
      <c r="C181" s="46" t="s">
        <v>187</v>
      </c>
      <c r="D181" s="12" t="str">
        <f>IF(ISBLANK(A181),"",IF(F181=0,"",AVERAGE(G181:XFD181)/3))</f>
        <v/>
      </c>
      <c r="E181" s="16" t="str">
        <f>IF(F181&gt;=18,"Qualify","Non-Qualify")</f>
        <v>Non-Qualify</v>
      </c>
      <c r="F181" s="13">
        <f>IF(ISBLANK(A181),"",COUNT(G181:XFD181)*3)</f>
        <v>0</v>
      </c>
      <c r="G181" s="1"/>
      <c r="H181" s="2"/>
      <c r="I181" s="2"/>
      <c r="J181" s="2"/>
      <c r="K181" s="2"/>
      <c r="L181" s="3"/>
      <c r="M181" s="4"/>
      <c r="N181" s="5"/>
      <c r="O181" s="5"/>
      <c r="P181" s="5"/>
      <c r="Q181" s="5"/>
      <c r="R181" s="8"/>
      <c r="S181" s="9"/>
      <c r="T181" s="9"/>
      <c r="U181" s="9"/>
      <c r="V181" s="9"/>
      <c r="W181" s="9"/>
      <c r="X181" s="9"/>
      <c r="Y181" s="19"/>
      <c r="Z181" s="19"/>
      <c r="AA181" s="19"/>
      <c r="AB181" s="19"/>
      <c r="AC181" s="19"/>
      <c r="AD181" s="19"/>
      <c r="AE181" s="20"/>
      <c r="AF181" s="20"/>
      <c r="AG181" s="20"/>
      <c r="AH181" s="20"/>
      <c r="AI181" s="20"/>
      <c r="AJ181" s="20"/>
      <c r="AK181" s="20"/>
    </row>
    <row r="182" spans="1:37" customFormat="1" ht="14.45" x14ac:dyDescent="0.35">
      <c r="A182" s="45" t="s">
        <v>185</v>
      </c>
      <c r="B182" s="46" t="s">
        <v>188</v>
      </c>
      <c r="C182" s="46" t="s">
        <v>189</v>
      </c>
      <c r="D182" s="12" t="str">
        <f>IF(ISBLANK(A182),"",IF(F182=0,"",AVERAGE(G182:XFD182)/3))</f>
        <v/>
      </c>
      <c r="E182" s="16" t="str">
        <f>IF(F182&gt;=18,"Qualify","Non-Qualify")</f>
        <v>Non-Qualify</v>
      </c>
      <c r="F182" s="13">
        <f>IF(ISBLANK(A182),"",COUNT(G182:XFD182)*3)</f>
        <v>0</v>
      </c>
      <c r="G182" s="1"/>
      <c r="H182" s="2"/>
      <c r="I182" s="2"/>
      <c r="J182" s="2"/>
      <c r="K182" s="2"/>
      <c r="L182" s="3"/>
      <c r="M182" s="4"/>
      <c r="N182" s="5"/>
      <c r="O182" s="5"/>
      <c r="P182" s="5"/>
      <c r="Q182" s="5"/>
      <c r="R182" s="8"/>
      <c r="S182" s="9"/>
      <c r="T182" s="9"/>
      <c r="U182" s="9"/>
      <c r="V182" s="9"/>
      <c r="W182" s="9"/>
      <c r="X182" s="9"/>
      <c r="Y182" s="19"/>
      <c r="Z182" s="19"/>
      <c r="AA182" s="19"/>
      <c r="AB182" s="19"/>
      <c r="AC182" s="19"/>
      <c r="AD182" s="19"/>
      <c r="AE182" s="20"/>
      <c r="AF182" s="20"/>
      <c r="AG182" s="20"/>
      <c r="AH182" s="20"/>
      <c r="AI182" s="20"/>
      <c r="AJ182" s="20"/>
      <c r="AK182" s="20"/>
    </row>
    <row r="183" spans="1:37" customFormat="1" ht="14.45" x14ac:dyDescent="0.35">
      <c r="A183" s="45" t="s">
        <v>185</v>
      </c>
      <c r="B183" s="46" t="s">
        <v>68</v>
      </c>
      <c r="C183" s="46" t="s">
        <v>190</v>
      </c>
      <c r="D183" s="12" t="str">
        <f>IF(ISBLANK(A183),"",IF(F183=0,"",AVERAGE(G183:XFD183)/3))</f>
        <v/>
      </c>
      <c r="E183" s="16" t="str">
        <f>IF(F183&gt;=18,"Qualify","Non-Qualify")</f>
        <v>Non-Qualify</v>
      </c>
      <c r="F183" s="13">
        <f>IF(ISBLANK(A183),"",COUNT(G183:XFD183)*3)</f>
        <v>0</v>
      </c>
      <c r="G183" s="1"/>
      <c r="H183" s="2"/>
      <c r="I183" s="2"/>
      <c r="J183" s="2"/>
      <c r="K183" s="2"/>
      <c r="L183" s="3"/>
      <c r="M183" s="4"/>
      <c r="N183" s="5"/>
      <c r="O183" s="5"/>
      <c r="P183" s="5"/>
      <c r="Q183" s="5"/>
      <c r="R183" s="8"/>
      <c r="S183" s="9"/>
      <c r="T183" s="9"/>
      <c r="U183" s="9"/>
      <c r="V183" s="9"/>
      <c r="W183" s="9"/>
      <c r="X183" s="9"/>
      <c r="Y183" s="19"/>
      <c r="Z183" s="19"/>
      <c r="AA183" s="19"/>
      <c r="AB183" s="19"/>
      <c r="AC183" s="19"/>
      <c r="AD183" s="19"/>
      <c r="AE183" s="20"/>
      <c r="AF183" s="20"/>
      <c r="AG183" s="20"/>
      <c r="AH183" s="20"/>
      <c r="AI183" s="20"/>
      <c r="AJ183" s="20"/>
      <c r="AK183" s="20"/>
    </row>
    <row r="184" spans="1:37" customFormat="1" ht="14.45" x14ac:dyDescent="0.35">
      <c r="A184" s="45" t="s">
        <v>185</v>
      </c>
      <c r="B184" s="46" t="s">
        <v>191</v>
      </c>
      <c r="C184" s="46" t="s">
        <v>192</v>
      </c>
      <c r="D184" s="12" t="str">
        <f>IF(ISBLANK(A184),"",IF(F184=0,"",AVERAGE(G184:XFD184)/3))</f>
        <v/>
      </c>
      <c r="E184" s="16" t="str">
        <f>IF(F184&gt;=18,"Qualify","Non-Qualify")</f>
        <v>Non-Qualify</v>
      </c>
      <c r="F184" s="13">
        <f>IF(ISBLANK(A184),"",COUNT(G184:XFD184)*3)</f>
        <v>0</v>
      </c>
      <c r="G184" s="1"/>
      <c r="H184" s="2"/>
      <c r="I184" s="2"/>
      <c r="J184" s="2"/>
      <c r="K184" s="2"/>
      <c r="L184" s="3"/>
      <c r="M184" s="4"/>
      <c r="N184" s="5"/>
      <c r="O184" s="5"/>
      <c r="P184" s="5"/>
      <c r="Q184" s="5"/>
      <c r="R184" s="8"/>
      <c r="S184" s="9"/>
      <c r="T184" s="9"/>
      <c r="U184" s="9"/>
      <c r="V184" s="9"/>
      <c r="W184" s="9"/>
      <c r="X184" s="9"/>
      <c r="Y184" s="19"/>
      <c r="Z184" s="19"/>
      <c r="AA184" s="19"/>
      <c r="AB184" s="19"/>
      <c r="AC184" s="19"/>
      <c r="AD184" s="19"/>
      <c r="AE184" s="20"/>
      <c r="AF184" s="20"/>
      <c r="AG184" s="20"/>
      <c r="AH184" s="20"/>
      <c r="AI184" s="20"/>
      <c r="AJ184" s="20"/>
      <c r="AK184" s="20"/>
    </row>
    <row r="185" spans="1:37" customFormat="1" ht="14.45" x14ac:dyDescent="0.35">
      <c r="A185" s="45" t="s">
        <v>185</v>
      </c>
      <c r="B185" s="46" t="s">
        <v>193</v>
      </c>
      <c r="C185" s="46" t="s">
        <v>194</v>
      </c>
      <c r="D185" s="12" t="str">
        <f>IF(ISBLANK(A185),"",IF(F185=0,"",AVERAGE(G185:XFD185)/3))</f>
        <v/>
      </c>
      <c r="E185" s="16" t="str">
        <f>IF(F185&gt;=18,"Qualify","Non-Qualify")</f>
        <v>Non-Qualify</v>
      </c>
      <c r="F185" s="13">
        <f>IF(ISBLANK(A185),"",COUNT(G185:XFD185)*3)</f>
        <v>0</v>
      </c>
      <c r="G185" s="1"/>
      <c r="H185" s="2"/>
      <c r="I185" s="2"/>
      <c r="J185" s="2"/>
      <c r="K185" s="2"/>
      <c r="L185" s="3"/>
      <c r="M185" s="4"/>
      <c r="N185" s="5"/>
      <c r="O185" s="5"/>
      <c r="P185" s="5"/>
      <c r="Q185" s="5"/>
      <c r="R185" s="8"/>
      <c r="S185" s="9"/>
      <c r="T185" s="9"/>
      <c r="U185" s="9"/>
      <c r="V185" s="9"/>
      <c r="W185" s="9"/>
      <c r="X185" s="9"/>
      <c r="Y185" s="19"/>
      <c r="Z185" s="19"/>
      <c r="AA185" s="19"/>
      <c r="AB185" s="19"/>
      <c r="AC185" s="19"/>
      <c r="AD185" s="19"/>
      <c r="AE185" s="20"/>
      <c r="AF185" s="20"/>
      <c r="AG185" s="20"/>
      <c r="AH185" s="20"/>
      <c r="AI185" s="20"/>
      <c r="AJ185" s="20"/>
      <c r="AK185" s="20"/>
    </row>
    <row r="186" spans="1:37" customFormat="1" ht="14.45" x14ac:dyDescent="0.35">
      <c r="A186" s="45" t="s">
        <v>195</v>
      </c>
      <c r="B186" s="46" t="s">
        <v>196</v>
      </c>
      <c r="C186" s="46" t="s">
        <v>197</v>
      </c>
      <c r="D186" s="12" t="str">
        <f>IF(ISBLANK(A186),"",IF(F186=0,"",AVERAGE(G186:XFD186)/3))</f>
        <v/>
      </c>
      <c r="E186" s="16" t="str">
        <f>IF(F186&gt;=18,"Qualify","Non-Qualify")</f>
        <v>Non-Qualify</v>
      </c>
      <c r="F186" s="13">
        <f>IF(ISBLANK(A186),"",COUNT(G186:XFD186)*3)</f>
        <v>0</v>
      </c>
      <c r="G186" s="1"/>
      <c r="H186" s="2"/>
      <c r="I186" s="2"/>
      <c r="J186" s="2"/>
      <c r="K186" s="2"/>
      <c r="L186" s="3"/>
      <c r="M186" s="4"/>
      <c r="N186" s="5"/>
      <c r="O186" s="5"/>
      <c r="P186" s="5"/>
      <c r="Q186" s="5"/>
      <c r="R186" s="8"/>
      <c r="S186" s="9"/>
      <c r="T186" s="9"/>
      <c r="U186" s="9"/>
      <c r="V186" s="9"/>
      <c r="W186" s="9"/>
      <c r="X186" s="9"/>
      <c r="Y186" s="19"/>
      <c r="Z186" s="19"/>
      <c r="AA186" s="19"/>
      <c r="AB186" s="19"/>
      <c r="AC186" s="19"/>
      <c r="AD186" s="19"/>
      <c r="AE186" s="20"/>
      <c r="AF186" s="20"/>
      <c r="AG186" s="20"/>
      <c r="AH186" s="20"/>
      <c r="AI186" s="20"/>
      <c r="AJ186" s="20"/>
      <c r="AK186" s="20"/>
    </row>
    <row r="187" spans="1:37" customFormat="1" ht="14.45" x14ac:dyDescent="0.35">
      <c r="A187" s="45" t="s">
        <v>198</v>
      </c>
      <c r="B187" s="46" t="s">
        <v>199</v>
      </c>
      <c r="C187" s="46"/>
      <c r="D187" s="12">
        <f>IF(ISBLANK(A187),"",IF(F187=0,"",AVERAGE(G187:XFD187)/3))</f>
        <v>170.66666666666666</v>
      </c>
      <c r="E187" s="16" t="str">
        <f>IF(F187&gt;=18,"Qualify","Non-Qualify")</f>
        <v>Non-Qualify</v>
      </c>
      <c r="F187" s="13">
        <f>IF(ISBLANK(A187),"",COUNT(G187:XFD187)*3)</f>
        <v>3</v>
      </c>
      <c r="G187" s="1"/>
      <c r="H187" s="2"/>
      <c r="I187" s="2"/>
      <c r="J187" s="2"/>
      <c r="K187" s="2"/>
      <c r="L187" s="3"/>
      <c r="M187" s="4"/>
      <c r="N187" s="5"/>
      <c r="O187" s="5"/>
      <c r="P187" s="5"/>
      <c r="Q187" s="5"/>
      <c r="R187" s="8"/>
      <c r="S187" s="9">
        <f>171+171+170</f>
        <v>512</v>
      </c>
      <c r="T187" s="9"/>
      <c r="U187" s="9"/>
      <c r="V187" s="9"/>
      <c r="W187" s="9"/>
      <c r="X187" s="9"/>
      <c r="Y187" s="19"/>
      <c r="Z187" s="19"/>
      <c r="AA187" s="19"/>
      <c r="AB187" s="19"/>
      <c r="AC187" s="19"/>
      <c r="AD187" s="19"/>
      <c r="AE187" s="20"/>
      <c r="AF187" s="20"/>
      <c r="AG187" s="20"/>
      <c r="AH187" s="20"/>
      <c r="AI187" s="20"/>
      <c r="AJ187" s="20"/>
      <c r="AK187" s="20"/>
    </row>
    <row r="188" spans="1:37" customFormat="1" ht="14.45" x14ac:dyDescent="0.35">
      <c r="A188" s="45" t="s">
        <v>102</v>
      </c>
      <c r="B188" s="46" t="s">
        <v>200</v>
      </c>
      <c r="C188" s="46" t="s">
        <v>201</v>
      </c>
      <c r="D188" s="12">
        <f>IF(ISBLANK(A188),"",IF(F188=0,"",AVERAGE(G188:XFD188)/3))</f>
        <v>183.11111111111111</v>
      </c>
      <c r="E188" s="16" t="str">
        <f>IF(F188&gt;=18,"Qualify","Non-Qualify")</f>
        <v>Non-Qualify</v>
      </c>
      <c r="F188" s="13">
        <f>IF(ISBLANK(A188),"",COUNT(G188:XFD188)*3)</f>
        <v>9</v>
      </c>
      <c r="G188" s="1"/>
      <c r="H188" s="2"/>
      <c r="I188" s="2"/>
      <c r="J188" s="2"/>
      <c r="K188" s="2"/>
      <c r="L188" s="3"/>
      <c r="M188" s="4">
        <v>635</v>
      </c>
      <c r="N188" s="5"/>
      <c r="O188" s="5">
        <v>505</v>
      </c>
      <c r="P188" s="5">
        <v>508</v>
      </c>
      <c r="Q188" s="5"/>
      <c r="R188" s="8"/>
      <c r="S188" s="9"/>
      <c r="T188" s="9"/>
      <c r="U188" s="9"/>
      <c r="V188" s="9"/>
      <c r="W188" s="9"/>
      <c r="X188" s="9"/>
      <c r="Y188" s="19"/>
      <c r="Z188" s="19"/>
      <c r="AA188" s="19"/>
      <c r="AB188" s="19"/>
      <c r="AC188" s="19"/>
      <c r="AD188" s="19"/>
      <c r="AE188" s="20"/>
      <c r="AF188" s="20"/>
      <c r="AG188" s="20"/>
      <c r="AH188" s="20"/>
      <c r="AI188" s="20"/>
      <c r="AJ188" s="20"/>
      <c r="AK188" s="20"/>
    </row>
    <row r="189" spans="1:37" customFormat="1" ht="14.45" x14ac:dyDescent="0.35">
      <c r="A189" s="45" t="s">
        <v>204</v>
      </c>
      <c r="B189" s="46" t="s">
        <v>49</v>
      </c>
      <c r="C189" s="46" t="s">
        <v>205</v>
      </c>
      <c r="D189" s="12">
        <f>IF(ISBLANK(A189),"",IF(F189=0,"",AVERAGE(G189:XFD189)/3))</f>
        <v>198.88888888888889</v>
      </c>
      <c r="E189" s="16" t="str">
        <f>IF(F189&gt;=18,"Qualify","Non-Qualify")</f>
        <v>Non-Qualify</v>
      </c>
      <c r="F189" s="13">
        <f>IF(ISBLANK(A189),"",COUNT(G189:XFD189)*3)</f>
        <v>9</v>
      </c>
      <c r="G189" s="1"/>
      <c r="H189" s="2"/>
      <c r="I189" s="2"/>
      <c r="J189" s="2"/>
      <c r="K189" s="2"/>
      <c r="L189" s="3"/>
      <c r="M189" s="4">
        <v>628</v>
      </c>
      <c r="N189" s="5"/>
      <c r="O189" s="5">
        <v>662</v>
      </c>
      <c r="P189" s="5">
        <v>500</v>
      </c>
      <c r="Q189" s="5"/>
      <c r="R189" s="8"/>
      <c r="S189" s="9"/>
      <c r="T189" s="9"/>
      <c r="U189" s="9"/>
      <c r="V189" s="9"/>
      <c r="W189" s="9"/>
      <c r="X189" s="9"/>
      <c r="Y189" s="19"/>
      <c r="Z189" s="19"/>
      <c r="AA189" s="19"/>
      <c r="AB189" s="19"/>
      <c r="AC189" s="19"/>
      <c r="AD189" s="19"/>
      <c r="AE189" s="20"/>
      <c r="AF189" s="20"/>
      <c r="AG189" s="20"/>
      <c r="AH189" s="20"/>
      <c r="AI189" s="20"/>
      <c r="AJ189" s="20"/>
      <c r="AK189" s="20"/>
    </row>
    <row r="190" spans="1:37" customFormat="1" ht="14.45" x14ac:dyDescent="0.35">
      <c r="A190" s="45" t="s">
        <v>206</v>
      </c>
      <c r="B190" s="46" t="s">
        <v>207</v>
      </c>
      <c r="C190" s="46" t="s">
        <v>208</v>
      </c>
      <c r="D190" s="12" t="str">
        <f>IF(ISBLANK(A190),"",IF(F190=0,"",AVERAGE(G190:XFD190)/3))</f>
        <v/>
      </c>
      <c r="E190" s="16" t="str">
        <f>IF(F190&gt;=18,"Qualify","Non-Qualify")</f>
        <v>Non-Qualify</v>
      </c>
      <c r="F190" s="13">
        <f>IF(ISBLANK(A190),"",COUNT(G190:XFD190)*3)</f>
        <v>0</v>
      </c>
      <c r="G190" s="1"/>
      <c r="H190" s="2"/>
      <c r="I190" s="2"/>
      <c r="J190" s="2"/>
      <c r="K190" s="2"/>
      <c r="L190" s="3"/>
      <c r="M190" s="4"/>
      <c r="N190" s="5"/>
      <c r="O190" s="5"/>
      <c r="P190" s="5"/>
      <c r="Q190" s="5"/>
      <c r="R190" s="8"/>
      <c r="S190" s="9"/>
      <c r="T190" s="9"/>
      <c r="U190" s="9"/>
      <c r="V190" s="9"/>
      <c r="W190" s="9"/>
      <c r="X190" s="9"/>
      <c r="Y190" s="19"/>
      <c r="Z190" s="19"/>
      <c r="AA190" s="19"/>
      <c r="AB190" s="19"/>
      <c r="AC190" s="19"/>
      <c r="AD190" s="19"/>
      <c r="AE190" s="20"/>
      <c r="AF190" s="20"/>
      <c r="AG190" s="20"/>
      <c r="AH190" s="20"/>
      <c r="AI190" s="20"/>
      <c r="AJ190" s="20"/>
      <c r="AK190" s="20"/>
    </row>
    <row r="191" spans="1:37" customFormat="1" ht="14.45" x14ac:dyDescent="0.35">
      <c r="A191" s="45" t="s">
        <v>209</v>
      </c>
      <c r="B191" s="46" t="s">
        <v>210</v>
      </c>
      <c r="C191" s="46" t="s">
        <v>1246</v>
      </c>
      <c r="D191" s="12">
        <f>IF(ISBLANK(A191),"",IF(F191=0,"",AVERAGE(G191:XFD191)/3))</f>
        <v>226.20000000000002</v>
      </c>
      <c r="E191" s="16" t="str">
        <f>IF(F191&gt;=18,"Qualify","Non-Qualify")</f>
        <v>Non-Qualify</v>
      </c>
      <c r="F191" s="13">
        <f>IF(ISBLANK(A191),"",COUNT(G191:XFD191)*3)</f>
        <v>15</v>
      </c>
      <c r="G191" s="1"/>
      <c r="H191" s="2"/>
      <c r="I191" s="2"/>
      <c r="J191" s="2"/>
      <c r="K191" s="2"/>
      <c r="L191" s="3"/>
      <c r="M191" s="4"/>
      <c r="N191" s="5"/>
      <c r="O191" s="5"/>
      <c r="P191" s="5"/>
      <c r="Q191" s="5"/>
      <c r="R191" s="8"/>
      <c r="S191" s="9"/>
      <c r="T191" s="9"/>
      <c r="U191" s="9"/>
      <c r="V191" s="9"/>
      <c r="W191" s="9"/>
      <c r="X191" s="9"/>
      <c r="Y191" s="19"/>
      <c r="Z191" s="19"/>
      <c r="AA191" s="19">
        <v>723</v>
      </c>
      <c r="AB191" s="19">
        <v>660</v>
      </c>
      <c r="AC191" s="19"/>
      <c r="AD191" s="19"/>
      <c r="AE191" s="20">
        <v>611</v>
      </c>
      <c r="AF191" s="20"/>
      <c r="AG191" s="20"/>
      <c r="AH191" s="20">
        <v>726</v>
      </c>
      <c r="AI191" s="20">
        <v>673</v>
      </c>
      <c r="AJ191" s="20"/>
      <c r="AK191" s="20"/>
    </row>
    <row r="192" spans="1:37" customFormat="1" ht="14.45" x14ac:dyDescent="0.35">
      <c r="A192" s="45" t="s">
        <v>211</v>
      </c>
      <c r="B192" s="46" t="s">
        <v>212</v>
      </c>
      <c r="C192" s="46" t="s">
        <v>213</v>
      </c>
      <c r="D192" s="12" t="str">
        <f>IF(ISBLANK(A192),"",IF(F192=0,"",AVERAGE(G192:XFD192)/3))</f>
        <v/>
      </c>
      <c r="E192" s="16" t="str">
        <f>IF(F192&gt;=18,"Qualify","Non-Qualify")</f>
        <v>Non-Qualify</v>
      </c>
      <c r="F192" s="13">
        <f>IF(ISBLANK(A192),"",COUNT(G192:XFD192)*3)</f>
        <v>0</v>
      </c>
      <c r="G192" s="1"/>
      <c r="H192" s="2"/>
      <c r="I192" s="2"/>
      <c r="J192" s="2"/>
      <c r="K192" s="2"/>
      <c r="L192" s="3"/>
      <c r="M192" s="4"/>
      <c r="N192" s="5"/>
      <c r="O192" s="5"/>
      <c r="P192" s="5"/>
      <c r="Q192" s="5"/>
      <c r="R192" s="8"/>
      <c r="S192" s="9"/>
      <c r="T192" s="9"/>
      <c r="U192" s="9"/>
      <c r="V192" s="9"/>
      <c r="W192" s="9"/>
      <c r="X192" s="9"/>
      <c r="Y192" s="19"/>
      <c r="Z192" s="19"/>
      <c r="AA192" s="19"/>
      <c r="AB192" s="19"/>
      <c r="AC192" s="19"/>
      <c r="AD192" s="19"/>
      <c r="AE192" s="20"/>
      <c r="AF192" s="20"/>
      <c r="AG192" s="20"/>
      <c r="AH192" s="20"/>
      <c r="AI192" s="20"/>
      <c r="AJ192" s="20"/>
      <c r="AK192" s="20"/>
    </row>
    <row r="193" spans="1:37" customFormat="1" ht="14.45" x14ac:dyDescent="0.35">
      <c r="A193" s="45" t="s">
        <v>214</v>
      </c>
      <c r="B193" s="46" t="s">
        <v>90</v>
      </c>
      <c r="C193" s="46" t="s">
        <v>215</v>
      </c>
      <c r="D193" s="12" t="str">
        <f>IF(ISBLANK(A193),"",IF(F193=0,"",AVERAGE(G193:XFD193)/3))</f>
        <v/>
      </c>
      <c r="E193" s="16" t="str">
        <f>IF(F193&gt;=18,"Qualify","Non-Qualify")</f>
        <v>Non-Qualify</v>
      </c>
      <c r="F193" s="13">
        <f>IF(ISBLANK(A193),"",COUNT(G193:XFD193)*3)</f>
        <v>0</v>
      </c>
      <c r="G193" s="1"/>
      <c r="H193" s="2"/>
      <c r="I193" s="2"/>
      <c r="J193" s="2"/>
      <c r="K193" s="2"/>
      <c r="L193" s="3"/>
      <c r="M193" s="4"/>
      <c r="N193" s="5"/>
      <c r="O193" s="5"/>
      <c r="P193" s="5"/>
      <c r="Q193" s="5"/>
      <c r="R193" s="8"/>
      <c r="S193" s="9"/>
      <c r="T193" s="9"/>
      <c r="U193" s="9"/>
      <c r="V193" s="9"/>
      <c r="W193" s="9"/>
      <c r="X193" s="9"/>
      <c r="Y193" s="19"/>
      <c r="Z193" s="19"/>
      <c r="AA193" s="19"/>
      <c r="AB193" s="19"/>
      <c r="AC193" s="19"/>
      <c r="AD193" s="19"/>
      <c r="AE193" s="20"/>
      <c r="AF193" s="20"/>
      <c r="AG193" s="20"/>
      <c r="AH193" s="20"/>
      <c r="AI193" s="20"/>
      <c r="AJ193" s="20"/>
      <c r="AK193" s="20"/>
    </row>
    <row r="194" spans="1:37" customFormat="1" ht="14.45" x14ac:dyDescent="0.35">
      <c r="A194" s="45" t="s">
        <v>216</v>
      </c>
      <c r="B194" s="46" t="s">
        <v>217</v>
      </c>
      <c r="C194" s="46" t="s">
        <v>218</v>
      </c>
      <c r="D194" s="12" t="str">
        <f>IF(ISBLANK(A194),"",IF(F194=0,"",AVERAGE(G194:XFD194)/3))</f>
        <v/>
      </c>
      <c r="E194" s="16" t="str">
        <f>IF(F194&gt;=18,"Qualify","Non-Qualify")</f>
        <v>Non-Qualify</v>
      </c>
      <c r="F194" s="13">
        <f>IF(ISBLANK(A194),"",COUNT(G194:XFD194)*3)</f>
        <v>0</v>
      </c>
      <c r="G194" s="1"/>
      <c r="H194" s="2"/>
      <c r="I194" s="2"/>
      <c r="J194" s="2"/>
      <c r="K194" s="2"/>
      <c r="L194" s="3"/>
      <c r="M194" s="4"/>
      <c r="N194" s="5"/>
      <c r="O194" s="5"/>
      <c r="P194" s="5"/>
      <c r="Q194" s="5"/>
      <c r="R194" s="8"/>
      <c r="S194" s="9"/>
      <c r="T194" s="9"/>
      <c r="U194" s="9"/>
      <c r="V194" s="9"/>
      <c r="W194" s="9"/>
      <c r="X194" s="9"/>
      <c r="Y194" s="19"/>
      <c r="Z194" s="19"/>
      <c r="AA194" s="19"/>
      <c r="AB194" s="19"/>
      <c r="AC194" s="19"/>
      <c r="AD194" s="19"/>
      <c r="AE194" s="20"/>
      <c r="AF194" s="20"/>
      <c r="AG194" s="20"/>
      <c r="AH194" s="20"/>
      <c r="AI194" s="20"/>
      <c r="AJ194" s="20"/>
      <c r="AK194" s="20"/>
    </row>
    <row r="195" spans="1:37" customFormat="1" ht="14.45" x14ac:dyDescent="0.35">
      <c r="A195" s="45" t="s">
        <v>219</v>
      </c>
      <c r="B195" s="46" t="s">
        <v>68</v>
      </c>
      <c r="C195" s="46" t="s">
        <v>220</v>
      </c>
      <c r="D195" s="12" t="str">
        <f>IF(ISBLANK(A195),"",IF(F195=0,"",AVERAGE(G195:XFD195)/3))</f>
        <v/>
      </c>
      <c r="E195" s="16" t="str">
        <f>IF(F195&gt;=18,"Qualify","Non-Qualify")</f>
        <v>Non-Qualify</v>
      </c>
      <c r="F195" s="13">
        <f>IF(ISBLANK(A195),"",COUNT(G195:XFD195)*3)</f>
        <v>0</v>
      </c>
      <c r="G195" s="1"/>
      <c r="H195" s="2"/>
      <c r="I195" s="2"/>
      <c r="J195" s="2"/>
      <c r="K195" s="2"/>
      <c r="L195" s="3"/>
      <c r="M195" s="4"/>
      <c r="N195" s="5"/>
      <c r="O195" s="5"/>
      <c r="P195" s="5"/>
      <c r="Q195" s="5"/>
      <c r="R195" s="8"/>
      <c r="S195" s="9"/>
      <c r="T195" s="9"/>
      <c r="U195" s="9"/>
      <c r="V195" s="9"/>
      <c r="W195" s="9"/>
      <c r="X195" s="9"/>
      <c r="Y195" s="19"/>
      <c r="Z195" s="19"/>
      <c r="AA195" s="19"/>
      <c r="AB195" s="19"/>
      <c r="AC195" s="19"/>
      <c r="AD195" s="19"/>
      <c r="AE195" s="20"/>
      <c r="AF195" s="20"/>
      <c r="AG195" s="20"/>
      <c r="AH195" s="20"/>
      <c r="AI195" s="20"/>
      <c r="AJ195" s="20"/>
      <c r="AK195" s="20"/>
    </row>
    <row r="196" spans="1:37" customFormat="1" ht="14.45" x14ac:dyDescent="0.35">
      <c r="A196" s="45" t="s">
        <v>224</v>
      </c>
      <c r="B196" s="46" t="s">
        <v>155</v>
      </c>
      <c r="C196" s="46" t="s">
        <v>225</v>
      </c>
      <c r="D196" s="12" t="str">
        <f>IF(ISBLANK(A196),"",IF(F196=0,"",AVERAGE(G196:XFD196)/3))</f>
        <v/>
      </c>
      <c r="E196" s="16" t="str">
        <f>IF(F196&gt;=18,"Qualify","Non-Qualify")</f>
        <v>Non-Qualify</v>
      </c>
      <c r="F196" s="13">
        <f>IF(ISBLANK(A196),"",COUNT(G196:XFD196)*3)</f>
        <v>0</v>
      </c>
      <c r="G196" s="1"/>
      <c r="H196" s="2"/>
      <c r="I196" s="2"/>
      <c r="J196" s="2"/>
      <c r="K196" s="2"/>
      <c r="L196" s="3"/>
      <c r="M196" s="4"/>
      <c r="N196" s="5"/>
      <c r="O196" s="5"/>
      <c r="P196" s="5"/>
      <c r="Q196" s="5"/>
      <c r="R196" s="8"/>
      <c r="S196" s="9"/>
      <c r="T196" s="9"/>
      <c r="U196" s="9"/>
      <c r="V196" s="9"/>
      <c r="W196" s="9"/>
      <c r="X196" s="9"/>
      <c r="Y196" s="19"/>
      <c r="Z196" s="19"/>
      <c r="AA196" s="19"/>
      <c r="AB196" s="19"/>
      <c r="AC196" s="19"/>
      <c r="AD196" s="19"/>
      <c r="AE196" s="20"/>
      <c r="AF196" s="20"/>
      <c r="AG196" s="20"/>
      <c r="AH196" s="20"/>
      <c r="AI196" s="20"/>
      <c r="AJ196" s="20"/>
      <c r="AK196" s="20"/>
    </row>
    <row r="197" spans="1:37" customFormat="1" ht="14.45" x14ac:dyDescent="0.35">
      <c r="A197" s="45" t="s">
        <v>226</v>
      </c>
      <c r="B197" s="46" t="s">
        <v>30</v>
      </c>
      <c r="C197" s="46" t="s">
        <v>227</v>
      </c>
      <c r="D197" s="12" t="str">
        <f>IF(ISBLANK(A197),"",IF(F197=0,"",AVERAGE(G197:XFD197)/3))</f>
        <v/>
      </c>
      <c r="E197" s="16" t="str">
        <f>IF(F197&gt;=18,"Qualify","Non-Qualify")</f>
        <v>Non-Qualify</v>
      </c>
      <c r="F197" s="13">
        <f>IF(ISBLANK(A197),"",COUNT(G197:XFD197)*3)</f>
        <v>0</v>
      </c>
      <c r="G197" s="1"/>
      <c r="H197" s="2"/>
      <c r="I197" s="2"/>
      <c r="J197" s="2"/>
      <c r="K197" s="2"/>
      <c r="L197" s="3"/>
      <c r="M197" s="4"/>
      <c r="N197" s="5"/>
      <c r="O197" s="5"/>
      <c r="P197" s="5"/>
      <c r="Q197" s="5"/>
      <c r="R197" s="8"/>
      <c r="S197" s="9"/>
      <c r="T197" s="9"/>
      <c r="U197" s="9"/>
      <c r="V197" s="9"/>
      <c r="W197" s="9"/>
      <c r="X197" s="9"/>
      <c r="Y197" s="19"/>
      <c r="Z197" s="19"/>
      <c r="AA197" s="19"/>
      <c r="AB197" s="19"/>
      <c r="AC197" s="19"/>
      <c r="AD197" s="19"/>
      <c r="AE197" s="20"/>
      <c r="AF197" s="20"/>
      <c r="AG197" s="20"/>
      <c r="AH197" s="20"/>
      <c r="AI197" s="20"/>
      <c r="AJ197" s="20"/>
      <c r="AK197" s="20"/>
    </row>
    <row r="198" spans="1:37" customFormat="1" ht="14.45" x14ac:dyDescent="0.35">
      <c r="A198" s="45" t="s">
        <v>228</v>
      </c>
      <c r="B198" s="46" t="s">
        <v>229</v>
      </c>
      <c r="C198" s="46" t="s">
        <v>230</v>
      </c>
      <c r="D198" s="12" t="str">
        <f>IF(ISBLANK(A198),"",IF(F198=0,"",AVERAGE(G198:XFD198)/3))</f>
        <v/>
      </c>
      <c r="E198" s="16" t="str">
        <f>IF(F198&gt;=18,"Qualify","Non-Qualify")</f>
        <v>Non-Qualify</v>
      </c>
      <c r="F198" s="13">
        <f>IF(ISBLANK(A198),"",COUNT(G198:XFD198)*3)</f>
        <v>0</v>
      </c>
      <c r="G198" s="1"/>
      <c r="H198" s="2"/>
      <c r="I198" s="2"/>
      <c r="J198" s="2"/>
      <c r="K198" s="2"/>
      <c r="L198" s="3"/>
      <c r="M198" s="4"/>
      <c r="N198" s="5"/>
      <c r="O198" s="5"/>
      <c r="P198" s="5"/>
      <c r="Q198" s="5"/>
      <c r="R198" s="8"/>
      <c r="S198" s="9"/>
      <c r="T198" s="9"/>
      <c r="U198" s="9"/>
      <c r="V198" s="9"/>
      <c r="W198" s="9"/>
      <c r="X198" s="9"/>
      <c r="Y198" s="19"/>
      <c r="Z198" s="19"/>
      <c r="AA198" s="19"/>
      <c r="AB198" s="19"/>
      <c r="AC198" s="19"/>
      <c r="AD198" s="19"/>
      <c r="AE198" s="20"/>
      <c r="AF198" s="20"/>
      <c r="AG198" s="20"/>
      <c r="AH198" s="20"/>
      <c r="AI198" s="20"/>
      <c r="AJ198" s="20"/>
      <c r="AK198" s="20"/>
    </row>
    <row r="199" spans="1:37" customFormat="1" ht="14.45" x14ac:dyDescent="0.35">
      <c r="A199" s="45" t="s">
        <v>234</v>
      </c>
      <c r="B199" s="46" t="s">
        <v>134</v>
      </c>
      <c r="C199" s="46" t="s">
        <v>235</v>
      </c>
      <c r="D199" s="12">
        <f>IF(ISBLANK(A199),"",IF(F199=0,"",AVERAGE(G199:XFD199)/3))</f>
        <v>187.26666666666665</v>
      </c>
      <c r="E199" s="16" t="str">
        <f>IF(F199&gt;=18,"Qualify","Non-Qualify")</f>
        <v>Non-Qualify</v>
      </c>
      <c r="F199" s="13">
        <f>IF(ISBLANK(A199),"",COUNT(G199:XFD199)*3)</f>
        <v>15</v>
      </c>
      <c r="G199" s="1"/>
      <c r="H199" s="2"/>
      <c r="I199" s="2"/>
      <c r="J199" s="2"/>
      <c r="K199" s="2"/>
      <c r="L199" s="3"/>
      <c r="M199" s="4"/>
      <c r="N199" s="5"/>
      <c r="O199" s="5">
        <v>575</v>
      </c>
      <c r="P199" s="5">
        <v>541</v>
      </c>
      <c r="Q199" s="5"/>
      <c r="R199" s="8"/>
      <c r="S199" s="9"/>
      <c r="T199" s="9"/>
      <c r="U199" s="9"/>
      <c r="V199" s="9"/>
      <c r="W199" s="9"/>
      <c r="X199" s="9"/>
      <c r="Y199" s="19"/>
      <c r="Z199" s="19"/>
      <c r="AA199" s="19"/>
      <c r="AB199" s="19"/>
      <c r="AC199" s="19"/>
      <c r="AD199" s="19"/>
      <c r="AE199" s="20">
        <v>557</v>
      </c>
      <c r="AF199" s="20"/>
      <c r="AG199" s="20"/>
      <c r="AH199" s="20">
        <v>579</v>
      </c>
      <c r="AI199" s="20">
        <v>557</v>
      </c>
      <c r="AJ199" s="20"/>
      <c r="AK199" s="20"/>
    </row>
    <row r="200" spans="1:37" customFormat="1" ht="14.45" x14ac:dyDescent="0.35">
      <c r="A200" s="45" t="s">
        <v>236</v>
      </c>
      <c r="B200" s="46" t="s">
        <v>160</v>
      </c>
      <c r="C200" s="46" t="s">
        <v>237</v>
      </c>
      <c r="D200" s="12" t="str">
        <f>IF(ISBLANK(A200),"",IF(F200=0,"",AVERAGE(G200:XFD200)/3))</f>
        <v/>
      </c>
      <c r="E200" s="16" t="str">
        <f>IF(F200&gt;=18,"Qualify","Non-Qualify")</f>
        <v>Non-Qualify</v>
      </c>
      <c r="F200" s="13">
        <f>IF(ISBLANK(A200),"",COUNT(G200:XFD200)*3)</f>
        <v>0</v>
      </c>
      <c r="G200" s="1"/>
      <c r="H200" s="2"/>
      <c r="I200" s="2"/>
      <c r="J200" s="2"/>
      <c r="K200" s="2"/>
      <c r="L200" s="3"/>
      <c r="M200" s="4"/>
      <c r="N200" s="5"/>
      <c r="O200" s="5"/>
      <c r="P200" s="5"/>
      <c r="Q200" s="5"/>
      <c r="R200" s="8"/>
      <c r="S200" s="9"/>
      <c r="T200" s="9"/>
      <c r="U200" s="9"/>
      <c r="V200" s="9"/>
      <c r="W200" s="9"/>
      <c r="X200" s="9"/>
      <c r="Y200" s="19"/>
      <c r="Z200" s="19"/>
      <c r="AA200" s="19"/>
      <c r="AB200" s="19"/>
      <c r="AC200" s="19"/>
      <c r="AD200" s="19"/>
      <c r="AE200" s="20"/>
      <c r="AF200" s="20"/>
      <c r="AG200" s="20"/>
      <c r="AH200" s="20"/>
      <c r="AI200" s="20"/>
      <c r="AJ200" s="20"/>
      <c r="AK200" s="20"/>
    </row>
    <row r="201" spans="1:37" customFormat="1" ht="14.45" x14ac:dyDescent="0.35">
      <c r="A201" s="45" t="s">
        <v>238</v>
      </c>
      <c r="B201" s="46" t="s">
        <v>239</v>
      </c>
      <c r="C201" s="46"/>
      <c r="D201" s="12">
        <f>IF(ISBLANK(A201),"",IF(F201=0,"",AVERAGE(G201:XFD201)/3))</f>
        <v>187.5</v>
      </c>
      <c r="E201" s="16" t="str">
        <f>IF(F201&gt;=18,"Qualify","Non-Qualify")</f>
        <v>Non-Qualify</v>
      </c>
      <c r="F201" s="13">
        <f>IF(ISBLANK(A201),"",COUNT(G201:XFD201)*3)</f>
        <v>6</v>
      </c>
      <c r="G201" s="1"/>
      <c r="H201" s="2"/>
      <c r="I201" s="2"/>
      <c r="J201" s="2"/>
      <c r="K201" s="2"/>
      <c r="L201" s="3"/>
      <c r="M201" s="4"/>
      <c r="N201" s="5"/>
      <c r="O201" s="5"/>
      <c r="P201" s="5"/>
      <c r="Q201" s="5"/>
      <c r="R201" s="8"/>
      <c r="S201" s="9"/>
      <c r="T201" s="9"/>
      <c r="U201" s="9"/>
      <c r="V201" s="9"/>
      <c r="W201" s="9"/>
      <c r="X201" s="9"/>
      <c r="Y201" s="19"/>
      <c r="Z201" s="19"/>
      <c r="AA201" s="19">
        <v>619</v>
      </c>
      <c r="AB201" s="19">
        <v>506</v>
      </c>
      <c r="AC201" s="19"/>
      <c r="AD201" s="19"/>
      <c r="AE201" s="20"/>
      <c r="AF201" s="20"/>
      <c r="AG201" s="20"/>
      <c r="AH201" s="20"/>
      <c r="AI201" s="20"/>
      <c r="AJ201" s="20"/>
      <c r="AK201" s="20"/>
    </row>
    <row r="202" spans="1:37" customFormat="1" ht="14.45" x14ac:dyDescent="0.35">
      <c r="A202" s="45" t="s">
        <v>240</v>
      </c>
      <c r="B202" s="46" t="s">
        <v>241</v>
      </c>
      <c r="C202" s="46" t="s">
        <v>242</v>
      </c>
      <c r="D202" s="12" t="str">
        <f>IF(ISBLANK(A202),"",IF(F202=0,"",AVERAGE(G202:XFD202)/3))</f>
        <v/>
      </c>
      <c r="E202" s="16" t="str">
        <f>IF(F202&gt;=18,"Qualify","Non-Qualify")</f>
        <v>Non-Qualify</v>
      </c>
      <c r="F202" s="13">
        <f>IF(ISBLANK(A202),"",COUNT(G202:XFD202)*3)</f>
        <v>0</v>
      </c>
      <c r="G202" s="1"/>
      <c r="H202" s="2"/>
      <c r="I202" s="2"/>
      <c r="J202" s="2"/>
      <c r="K202" s="2"/>
      <c r="L202" s="3"/>
      <c r="M202" s="4"/>
      <c r="N202" s="5"/>
      <c r="O202" s="5"/>
      <c r="P202" s="5"/>
      <c r="Q202" s="5"/>
      <c r="R202" s="8"/>
      <c r="S202" s="9"/>
      <c r="T202" s="9"/>
      <c r="U202" s="9"/>
      <c r="V202" s="9"/>
      <c r="W202" s="9"/>
      <c r="X202" s="9"/>
      <c r="Y202" s="19"/>
      <c r="Z202" s="19"/>
      <c r="AA202" s="19"/>
      <c r="AB202" s="19"/>
      <c r="AC202" s="19"/>
      <c r="AD202" s="19"/>
      <c r="AE202" s="20"/>
      <c r="AF202" s="20"/>
      <c r="AG202" s="20"/>
      <c r="AH202" s="20"/>
      <c r="AI202" s="20"/>
      <c r="AJ202" s="20"/>
      <c r="AK202" s="20"/>
    </row>
    <row r="203" spans="1:37" customFormat="1" ht="14.45" x14ac:dyDescent="0.35">
      <c r="A203" s="45" t="s">
        <v>243</v>
      </c>
      <c r="B203" s="46" t="s">
        <v>244</v>
      </c>
      <c r="C203" s="46" t="s">
        <v>245</v>
      </c>
      <c r="D203" s="12" t="str">
        <f>IF(ISBLANK(A203),"",IF(F203=0,"",AVERAGE(G203:XFD203)/3))</f>
        <v/>
      </c>
      <c r="E203" s="16" t="str">
        <f>IF(F203&gt;=18,"Qualify","Non-Qualify")</f>
        <v>Non-Qualify</v>
      </c>
      <c r="F203" s="13">
        <f>IF(ISBLANK(A203),"",COUNT(G203:XFD203)*3)</f>
        <v>0</v>
      </c>
      <c r="G203" s="1"/>
      <c r="H203" s="2"/>
      <c r="I203" s="2"/>
      <c r="J203" s="2"/>
      <c r="K203" s="2"/>
      <c r="L203" s="3"/>
      <c r="M203" s="4"/>
      <c r="N203" s="5"/>
      <c r="O203" s="5"/>
      <c r="P203" s="5"/>
      <c r="Q203" s="5"/>
      <c r="R203" s="8"/>
      <c r="S203" s="9"/>
      <c r="T203" s="9"/>
      <c r="U203" s="9"/>
      <c r="V203" s="9"/>
      <c r="W203" s="9"/>
      <c r="X203" s="9"/>
      <c r="Y203" s="19"/>
      <c r="Z203" s="19"/>
      <c r="AA203" s="19"/>
      <c r="AB203" s="19"/>
      <c r="AC203" s="19"/>
      <c r="AD203" s="19"/>
      <c r="AE203" s="20"/>
      <c r="AF203" s="20"/>
      <c r="AG203" s="20"/>
      <c r="AH203" s="20"/>
      <c r="AI203" s="20"/>
      <c r="AJ203" s="20"/>
      <c r="AK203" s="20"/>
    </row>
    <row r="204" spans="1:37" customFormat="1" ht="14.45" x14ac:dyDescent="0.35">
      <c r="A204" s="45" t="s">
        <v>246</v>
      </c>
      <c r="B204" s="46" t="s">
        <v>247</v>
      </c>
      <c r="C204" s="46" t="s">
        <v>248</v>
      </c>
      <c r="D204" s="12">
        <f>IF(ISBLANK(A204),"",IF(F204=0,"",AVERAGE(G204:XFD204)/3))</f>
        <v>197.2222222222222</v>
      </c>
      <c r="E204" s="16" t="str">
        <f>IF(F204&gt;=18,"Qualify","Non-Qualify")</f>
        <v>Non-Qualify</v>
      </c>
      <c r="F204" s="13">
        <f>IF(ISBLANK(A204),"",COUNT(G204:XFD204)*3)</f>
        <v>9</v>
      </c>
      <c r="G204" s="1"/>
      <c r="H204" s="2"/>
      <c r="I204" s="2"/>
      <c r="J204" s="2"/>
      <c r="K204" s="2"/>
      <c r="L204" s="3"/>
      <c r="M204" s="4"/>
      <c r="N204" s="5"/>
      <c r="O204" s="5"/>
      <c r="P204" s="5"/>
      <c r="Q204" s="5"/>
      <c r="R204" s="8"/>
      <c r="S204" s="9"/>
      <c r="T204" s="9"/>
      <c r="U204" s="9"/>
      <c r="V204" s="9"/>
      <c r="W204" s="9"/>
      <c r="X204" s="9"/>
      <c r="Y204" s="19"/>
      <c r="Z204" s="19">
        <v>570</v>
      </c>
      <c r="AA204" s="19">
        <v>621</v>
      </c>
      <c r="AB204" s="19">
        <v>584</v>
      </c>
      <c r="AC204" s="19"/>
      <c r="AD204" s="19"/>
      <c r="AE204" s="20"/>
      <c r="AF204" s="20"/>
      <c r="AG204" s="20"/>
      <c r="AH204" s="20"/>
      <c r="AI204" s="20"/>
      <c r="AJ204" s="20"/>
      <c r="AK204" s="20"/>
    </row>
    <row r="205" spans="1:37" customFormat="1" ht="14.45" x14ac:dyDescent="0.35">
      <c r="A205" s="45" t="s">
        <v>1265</v>
      </c>
      <c r="B205" s="46" t="s">
        <v>1266</v>
      </c>
      <c r="C205" s="46" t="s">
        <v>1267</v>
      </c>
      <c r="D205" s="12">
        <f>IF(ISBLANK(A205),"",IF(F205=0,"",AVERAGE(G205:XFD205)/3))</f>
        <v>172</v>
      </c>
      <c r="E205" s="16" t="str">
        <f>IF(F205&gt;=18,"Qualify","Non-Qualify")</f>
        <v>Non-Qualify</v>
      </c>
      <c r="F205" s="13">
        <f>IF(ISBLANK(A205),"",COUNT(G205:XFD205)*3)</f>
        <v>6</v>
      </c>
      <c r="G205" s="1"/>
      <c r="H205" s="2"/>
      <c r="I205" s="2"/>
      <c r="J205" s="2"/>
      <c r="K205" s="2"/>
      <c r="L205" s="3"/>
      <c r="M205" s="4"/>
      <c r="N205" s="5"/>
      <c r="O205" s="5"/>
      <c r="P205" s="5"/>
      <c r="Q205" s="5"/>
      <c r="R205" s="8"/>
      <c r="S205" s="9"/>
      <c r="T205" s="9"/>
      <c r="U205" s="9"/>
      <c r="V205" s="9"/>
      <c r="W205" s="9"/>
      <c r="X205" s="9"/>
      <c r="Y205" s="19"/>
      <c r="Z205" s="19"/>
      <c r="AA205" s="19"/>
      <c r="AB205" s="19"/>
      <c r="AC205" s="19"/>
      <c r="AD205" s="19"/>
      <c r="AE205" s="20"/>
      <c r="AF205" s="20"/>
      <c r="AG205" s="20"/>
      <c r="AH205" s="20">
        <v>519</v>
      </c>
      <c r="AI205" s="20">
        <v>513</v>
      </c>
      <c r="AJ205" s="20"/>
      <c r="AK205" s="20"/>
    </row>
    <row r="206" spans="1:37" customFormat="1" ht="14.45" x14ac:dyDescent="0.35">
      <c r="A206" s="45" t="s">
        <v>253</v>
      </c>
      <c r="B206" s="46" t="s">
        <v>87</v>
      </c>
      <c r="C206" s="46" t="s">
        <v>254</v>
      </c>
      <c r="D206" s="12">
        <f>IF(ISBLANK(A206),"",IF(F206=0,"",AVERAGE(G206:XFD206)/3))</f>
        <v>189.2222222222222</v>
      </c>
      <c r="E206" s="16" t="str">
        <f>IF(F206&gt;=18,"Qualify","Non-Qualify")</f>
        <v>Non-Qualify</v>
      </c>
      <c r="F206" s="13">
        <f>IF(ISBLANK(A206),"",COUNT(G206:XFD206)*3)</f>
        <v>9</v>
      </c>
      <c r="G206" s="1"/>
      <c r="H206" s="2"/>
      <c r="I206" s="2"/>
      <c r="J206" s="2"/>
      <c r="K206" s="2"/>
      <c r="L206" s="3"/>
      <c r="M206" s="4"/>
      <c r="N206" s="5"/>
      <c r="O206" s="5"/>
      <c r="P206" s="5"/>
      <c r="Q206" s="5"/>
      <c r="R206" s="8"/>
      <c r="S206" s="9"/>
      <c r="T206" s="9"/>
      <c r="U206" s="9"/>
      <c r="V206" s="9"/>
      <c r="W206" s="9"/>
      <c r="X206" s="9"/>
      <c r="Y206" s="19">
        <v>603</v>
      </c>
      <c r="Z206" s="19"/>
      <c r="AA206" s="19">
        <v>555</v>
      </c>
      <c r="AB206" s="19">
        <v>545</v>
      </c>
      <c r="AC206" s="19"/>
      <c r="AD206" s="19"/>
      <c r="AE206" s="20"/>
      <c r="AF206" s="20"/>
      <c r="AG206" s="20"/>
      <c r="AH206" s="20"/>
      <c r="AI206" s="20"/>
      <c r="AJ206" s="20"/>
      <c r="AK206" s="20"/>
    </row>
    <row r="207" spans="1:37" customFormat="1" ht="14.45" x14ac:dyDescent="0.35">
      <c r="A207" s="45" t="s">
        <v>253</v>
      </c>
      <c r="B207" s="46" t="s">
        <v>255</v>
      </c>
      <c r="C207" s="46"/>
      <c r="D207" s="12">
        <f>IF(ISBLANK(A207),"",IF(F207=0,"",AVERAGE(G207:XFD207)/3))</f>
        <v>233.33333333333334</v>
      </c>
      <c r="E207" s="16" t="str">
        <f>IF(F207&gt;=18,"Qualify","Non-Qualify")</f>
        <v>Non-Qualify</v>
      </c>
      <c r="F207" s="13">
        <f>IF(ISBLANK(A207),"",COUNT(G207:XFD207)*3)</f>
        <v>9</v>
      </c>
      <c r="G207" s="1"/>
      <c r="H207" s="2"/>
      <c r="I207" s="2"/>
      <c r="J207" s="2"/>
      <c r="K207" s="2"/>
      <c r="L207" s="3"/>
      <c r="M207" s="4"/>
      <c r="N207" s="5"/>
      <c r="O207" s="5"/>
      <c r="P207" s="5"/>
      <c r="Q207" s="5"/>
      <c r="R207" s="8"/>
      <c r="S207" s="9">
        <v>683</v>
      </c>
      <c r="T207" s="9"/>
      <c r="U207" s="9">
        <f>268+279+247</f>
        <v>794</v>
      </c>
      <c r="V207" s="9">
        <f>217+231+175</f>
        <v>623</v>
      </c>
      <c r="W207" s="9"/>
      <c r="X207" s="9"/>
      <c r="Y207" s="19"/>
      <c r="Z207" s="19"/>
      <c r="AA207" s="19"/>
      <c r="AB207" s="19"/>
      <c r="AC207" s="19"/>
      <c r="AD207" s="19"/>
      <c r="AE207" s="20"/>
      <c r="AF207" s="20"/>
      <c r="AG207" s="20"/>
      <c r="AH207" s="20"/>
      <c r="AI207" s="20"/>
      <c r="AJ207" s="20"/>
      <c r="AK207" s="20"/>
    </row>
    <row r="208" spans="1:37" customFormat="1" ht="14.45" x14ac:dyDescent="0.35">
      <c r="A208" s="45" t="s">
        <v>256</v>
      </c>
      <c r="B208" s="46" t="s">
        <v>30</v>
      </c>
      <c r="C208" s="46"/>
      <c r="D208" s="12">
        <f>IF(ISBLANK(A208),"",IF(F208=0,"",AVERAGE(G208:XFD208)/3))</f>
        <v>203.88888888888889</v>
      </c>
      <c r="E208" s="16" t="str">
        <f>IF(F208&gt;=18,"Qualify","Non-Qualify")</f>
        <v>Non-Qualify</v>
      </c>
      <c r="F208" s="13">
        <f>IF(ISBLANK(A208),"",COUNT(G208:XFD208)*3)</f>
        <v>9</v>
      </c>
      <c r="G208" s="1">
        <v>613</v>
      </c>
      <c r="H208" s="2"/>
      <c r="I208" s="2">
        <v>561</v>
      </c>
      <c r="J208" s="2">
        <v>661</v>
      </c>
      <c r="K208" s="2"/>
      <c r="L208" s="3"/>
      <c r="M208" s="4"/>
      <c r="N208" s="5"/>
      <c r="O208" s="5"/>
      <c r="P208" s="5"/>
      <c r="Q208" s="5"/>
      <c r="R208" s="8"/>
      <c r="S208" s="9"/>
      <c r="T208" s="9"/>
      <c r="U208" s="9"/>
      <c r="V208" s="9"/>
      <c r="W208" s="9"/>
      <c r="X208" s="9"/>
      <c r="Y208" s="19"/>
      <c r="Z208" s="19"/>
      <c r="AA208" s="19"/>
      <c r="AB208" s="19"/>
      <c r="AC208" s="19"/>
      <c r="AD208" s="19"/>
      <c r="AE208" s="20"/>
      <c r="AF208" s="20"/>
      <c r="AG208" s="20"/>
      <c r="AH208" s="20"/>
      <c r="AI208" s="20"/>
      <c r="AJ208" s="20"/>
      <c r="AK208" s="20"/>
    </row>
    <row r="209" spans="1:37" customFormat="1" ht="14.45" x14ac:dyDescent="0.35">
      <c r="A209" s="45" t="s">
        <v>257</v>
      </c>
      <c r="B209" s="46" t="s">
        <v>258</v>
      </c>
      <c r="C209" s="46" t="s">
        <v>259</v>
      </c>
      <c r="D209" s="12" t="str">
        <f>IF(ISBLANK(A209),"",IF(F209=0,"",AVERAGE(G209:XFD209)/3))</f>
        <v/>
      </c>
      <c r="E209" s="16" t="str">
        <f>IF(F209&gt;=18,"Qualify","Non-Qualify")</f>
        <v>Non-Qualify</v>
      </c>
      <c r="F209" s="13">
        <f>IF(ISBLANK(A209),"",COUNT(G209:XFD209)*3)</f>
        <v>0</v>
      </c>
      <c r="G209" s="1"/>
      <c r="H209" s="2"/>
      <c r="I209" s="2"/>
      <c r="J209" s="2"/>
      <c r="K209" s="2"/>
      <c r="L209" s="3"/>
      <c r="M209" s="4"/>
      <c r="N209" s="5"/>
      <c r="O209" s="5"/>
      <c r="P209" s="5"/>
      <c r="Q209" s="5"/>
      <c r="R209" s="8"/>
      <c r="S209" s="9"/>
      <c r="T209" s="9"/>
      <c r="U209" s="9"/>
      <c r="V209" s="9"/>
      <c r="W209" s="9"/>
      <c r="X209" s="9"/>
      <c r="Y209" s="19"/>
      <c r="Z209" s="19"/>
      <c r="AA209" s="19"/>
      <c r="AB209" s="19"/>
      <c r="AC209" s="19"/>
      <c r="AD209" s="19"/>
      <c r="AE209" s="20"/>
      <c r="AF209" s="20"/>
      <c r="AG209" s="20"/>
      <c r="AH209" s="20"/>
      <c r="AI209" s="20"/>
      <c r="AJ209" s="20"/>
      <c r="AK209" s="20"/>
    </row>
    <row r="210" spans="1:37" customFormat="1" ht="14.45" x14ac:dyDescent="0.35">
      <c r="A210" s="45" t="s">
        <v>260</v>
      </c>
      <c r="B210" s="46" t="s">
        <v>261</v>
      </c>
      <c r="C210" s="46" t="s">
        <v>262</v>
      </c>
      <c r="D210" s="12" t="str">
        <f>IF(ISBLANK(A210),"",IF(F210=0,"",AVERAGE(G210:XFD210)/3))</f>
        <v/>
      </c>
      <c r="E210" s="16" t="str">
        <f>IF(F210&gt;=18,"Qualify","Non-Qualify")</f>
        <v>Non-Qualify</v>
      </c>
      <c r="F210" s="13">
        <f>IF(ISBLANK(A210),"",COUNT(G210:XFD210)*3)</f>
        <v>0</v>
      </c>
      <c r="G210" s="1"/>
      <c r="H210" s="2"/>
      <c r="I210" s="2"/>
      <c r="J210" s="2"/>
      <c r="K210" s="2"/>
      <c r="L210" s="3"/>
      <c r="M210" s="4"/>
      <c r="N210" s="5"/>
      <c r="O210" s="5"/>
      <c r="P210" s="5"/>
      <c r="Q210" s="5"/>
      <c r="R210" s="8"/>
      <c r="S210" s="9"/>
      <c r="T210" s="9"/>
      <c r="U210" s="9"/>
      <c r="V210" s="9"/>
      <c r="W210" s="9"/>
      <c r="X210" s="9"/>
      <c r="Y210" s="19"/>
      <c r="Z210" s="19"/>
      <c r="AA210" s="19"/>
      <c r="AB210" s="19"/>
      <c r="AC210" s="19"/>
      <c r="AD210" s="19"/>
      <c r="AE210" s="20"/>
      <c r="AF210" s="20"/>
      <c r="AG210" s="20"/>
      <c r="AH210" s="20"/>
      <c r="AI210" s="20"/>
      <c r="AJ210" s="20"/>
      <c r="AK210" s="20"/>
    </row>
    <row r="211" spans="1:37" customFormat="1" ht="14.45" x14ac:dyDescent="0.35">
      <c r="A211" s="45" t="s">
        <v>263</v>
      </c>
      <c r="B211" s="46" t="s">
        <v>136</v>
      </c>
      <c r="C211" s="46" t="s">
        <v>264</v>
      </c>
      <c r="D211" s="12">
        <f>IF(ISBLANK(A211),"",IF(F211=0,"",AVERAGE(G211:XFD211)/3))</f>
        <v>196.66666666666666</v>
      </c>
      <c r="E211" s="16" t="str">
        <f>IF(F211&gt;=18,"Qualify","Non-Qualify")</f>
        <v>Non-Qualify</v>
      </c>
      <c r="F211" s="13">
        <f>IF(ISBLANK(A211),"",COUNT(G211:XFD211)*3)</f>
        <v>6</v>
      </c>
      <c r="G211" s="1"/>
      <c r="H211" s="2"/>
      <c r="I211" s="2"/>
      <c r="J211" s="2"/>
      <c r="K211" s="2"/>
      <c r="L211" s="3"/>
      <c r="M211" s="4"/>
      <c r="N211" s="5"/>
      <c r="O211" s="5">
        <v>555</v>
      </c>
      <c r="P211" s="5">
        <v>625</v>
      </c>
      <c r="Q211" s="5"/>
      <c r="R211" s="8"/>
      <c r="S211" s="9"/>
      <c r="T211" s="9"/>
      <c r="U211" s="9"/>
      <c r="V211" s="9"/>
      <c r="W211" s="9"/>
      <c r="X211" s="9"/>
      <c r="Y211" s="19"/>
      <c r="Z211" s="19"/>
      <c r="AA211" s="19"/>
      <c r="AB211" s="19"/>
      <c r="AC211" s="19"/>
      <c r="AD211" s="19"/>
      <c r="AE211" s="20"/>
      <c r="AF211" s="20"/>
      <c r="AG211" s="20"/>
      <c r="AH211" s="20"/>
      <c r="AI211" s="20"/>
      <c r="AJ211" s="20"/>
      <c r="AK211" s="20"/>
    </row>
    <row r="212" spans="1:37" customFormat="1" ht="14.45" x14ac:dyDescent="0.35">
      <c r="A212" s="45" t="s">
        <v>265</v>
      </c>
      <c r="B212" s="46" t="s">
        <v>266</v>
      </c>
      <c r="C212" s="46"/>
      <c r="D212" s="12">
        <f>IF(ISBLANK(A212),"",IF(F212=0,"",AVERAGE(G212:XFD212)/3))</f>
        <v>236.66666666666666</v>
      </c>
      <c r="E212" s="16" t="str">
        <f>IF(F212&gt;=18,"Qualify","Non-Qualify")</f>
        <v>Non-Qualify</v>
      </c>
      <c r="F212" s="13">
        <f>IF(ISBLANK(A212),"",COUNT(G212:XFD212)*3)</f>
        <v>9</v>
      </c>
      <c r="G212" s="1"/>
      <c r="H212" s="2"/>
      <c r="I212" s="2"/>
      <c r="J212" s="2"/>
      <c r="K212" s="2"/>
      <c r="L212" s="3"/>
      <c r="M212" s="4"/>
      <c r="N212" s="5"/>
      <c r="O212" s="5"/>
      <c r="P212" s="5"/>
      <c r="Q212" s="5"/>
      <c r="R212" s="8"/>
      <c r="S212" s="9">
        <v>695</v>
      </c>
      <c r="T212" s="9"/>
      <c r="U212" s="9">
        <f>195+257+276</f>
        <v>728</v>
      </c>
      <c r="V212" s="9">
        <f>267+237+203</f>
        <v>707</v>
      </c>
      <c r="W212" s="9"/>
      <c r="X212" s="9"/>
      <c r="Y212" s="19"/>
      <c r="Z212" s="19"/>
      <c r="AA212" s="19"/>
      <c r="AB212" s="19"/>
      <c r="AC212" s="19"/>
      <c r="AD212" s="19"/>
      <c r="AE212" s="20"/>
      <c r="AF212" s="20"/>
      <c r="AG212" s="20"/>
      <c r="AH212" s="20"/>
      <c r="AI212" s="20"/>
      <c r="AJ212" s="20"/>
      <c r="AK212" s="20"/>
    </row>
    <row r="213" spans="1:37" customFormat="1" ht="14.45" x14ac:dyDescent="0.35">
      <c r="A213" s="45" t="s">
        <v>267</v>
      </c>
      <c r="B213" s="46" t="s">
        <v>134</v>
      </c>
      <c r="C213" s="46"/>
      <c r="D213" s="12">
        <f>IF(ISBLANK(A213),"",IF(F213=0,"",AVERAGE(G213:XFD213)/3))</f>
        <v>211.7777777777778</v>
      </c>
      <c r="E213" s="16" t="str">
        <f>IF(F213&gt;=18,"Qualify","Non-Qualify")</f>
        <v>Non-Qualify</v>
      </c>
      <c r="F213" s="13">
        <f>IF(ISBLANK(A213),"",COUNT(G213:XFD213)*3)</f>
        <v>9</v>
      </c>
      <c r="G213" s="1"/>
      <c r="H213" s="2"/>
      <c r="I213" s="2"/>
      <c r="J213" s="2"/>
      <c r="K213" s="2"/>
      <c r="L213" s="3"/>
      <c r="M213" s="4"/>
      <c r="N213" s="5"/>
      <c r="O213" s="5"/>
      <c r="P213" s="5"/>
      <c r="Q213" s="5"/>
      <c r="R213" s="8"/>
      <c r="S213" s="9">
        <v>780</v>
      </c>
      <c r="T213" s="9"/>
      <c r="U213" s="9">
        <f>215+213+25</f>
        <v>453</v>
      </c>
      <c r="V213" s="9">
        <f>215+213+245</f>
        <v>673</v>
      </c>
      <c r="W213" s="9"/>
      <c r="X213" s="9"/>
      <c r="Y213" s="19"/>
      <c r="Z213" s="19"/>
      <c r="AA213" s="19"/>
      <c r="AB213" s="19"/>
      <c r="AC213" s="19"/>
      <c r="AD213" s="19"/>
      <c r="AE213" s="20"/>
      <c r="AF213" s="20"/>
      <c r="AG213" s="20"/>
      <c r="AH213" s="20"/>
      <c r="AI213" s="20"/>
      <c r="AJ213" s="20"/>
      <c r="AK213" s="20"/>
    </row>
    <row r="214" spans="1:37" customFormat="1" ht="14.45" x14ac:dyDescent="0.35">
      <c r="A214" s="45" t="s">
        <v>268</v>
      </c>
      <c r="B214" s="46" t="s">
        <v>269</v>
      </c>
      <c r="C214" s="46" t="s">
        <v>270</v>
      </c>
      <c r="D214" s="12" t="str">
        <f>IF(ISBLANK(A214),"",IF(F214=0,"",AVERAGE(G214:XFD214)/3))</f>
        <v/>
      </c>
      <c r="E214" s="16" t="str">
        <f>IF(F214&gt;=18,"Qualify","Non-Qualify")</f>
        <v>Non-Qualify</v>
      </c>
      <c r="F214" s="13">
        <f>IF(ISBLANK(A214),"",COUNT(G214:XFD214)*3)</f>
        <v>0</v>
      </c>
      <c r="G214" s="1"/>
      <c r="H214" s="2"/>
      <c r="I214" s="2"/>
      <c r="J214" s="2"/>
      <c r="K214" s="2"/>
      <c r="L214" s="3"/>
      <c r="M214" s="4"/>
      <c r="N214" s="5"/>
      <c r="O214" s="5"/>
      <c r="P214" s="5"/>
      <c r="Q214" s="5"/>
      <c r="R214" s="8"/>
      <c r="S214" s="9"/>
      <c r="T214" s="9"/>
      <c r="U214" s="9"/>
      <c r="V214" s="9"/>
      <c r="W214" s="9"/>
      <c r="X214" s="9"/>
      <c r="Y214" s="19"/>
      <c r="Z214" s="19"/>
      <c r="AA214" s="19"/>
      <c r="AB214" s="19"/>
      <c r="AC214" s="19"/>
      <c r="AD214" s="19"/>
      <c r="AE214" s="20"/>
      <c r="AF214" s="20"/>
      <c r="AG214" s="20"/>
      <c r="AH214" s="20"/>
      <c r="AI214" s="20"/>
      <c r="AJ214" s="20"/>
      <c r="AK214" s="20"/>
    </row>
    <row r="215" spans="1:37" customFormat="1" ht="14.45" x14ac:dyDescent="0.35">
      <c r="A215" s="45" t="s">
        <v>271</v>
      </c>
      <c r="B215" s="46" t="s">
        <v>84</v>
      </c>
      <c r="C215" s="46" t="s">
        <v>272</v>
      </c>
      <c r="D215" s="12" t="str">
        <f>IF(ISBLANK(A215),"",IF(F215=0,"",AVERAGE(G215:XFD215)/3))</f>
        <v/>
      </c>
      <c r="E215" s="16" t="str">
        <f>IF(F215&gt;=18,"Qualify","Non-Qualify")</f>
        <v>Non-Qualify</v>
      </c>
      <c r="F215" s="13">
        <f>IF(ISBLANK(A215),"",COUNT(G215:XFD215)*3)</f>
        <v>0</v>
      </c>
      <c r="G215" s="1"/>
      <c r="H215" s="2"/>
      <c r="I215" s="2"/>
      <c r="J215" s="2"/>
      <c r="K215" s="2"/>
      <c r="L215" s="3"/>
      <c r="M215" s="4"/>
      <c r="N215" s="5"/>
      <c r="O215" s="5"/>
      <c r="P215" s="5"/>
      <c r="Q215" s="5"/>
      <c r="R215" s="8"/>
      <c r="S215" s="9"/>
      <c r="T215" s="9"/>
      <c r="U215" s="9"/>
      <c r="V215" s="9"/>
      <c r="W215" s="9"/>
      <c r="X215" s="9"/>
      <c r="Y215" s="19"/>
      <c r="Z215" s="19"/>
      <c r="AA215" s="19"/>
      <c r="AB215" s="19"/>
      <c r="AC215" s="19"/>
      <c r="AD215" s="19"/>
      <c r="AE215" s="20"/>
      <c r="AF215" s="20"/>
      <c r="AG215" s="20"/>
      <c r="AH215" s="20"/>
      <c r="AI215" s="20"/>
      <c r="AJ215" s="20"/>
      <c r="AK215" s="20"/>
    </row>
    <row r="216" spans="1:37" customFormat="1" ht="14.45" x14ac:dyDescent="0.35">
      <c r="A216" s="45" t="s">
        <v>274</v>
      </c>
      <c r="B216" s="46" t="s">
        <v>275</v>
      </c>
      <c r="C216" s="46" t="s">
        <v>276</v>
      </c>
      <c r="D216" s="12" t="str">
        <f>IF(ISBLANK(A216),"",IF(F216=0,"",AVERAGE(G216:XFD216)/3))</f>
        <v/>
      </c>
      <c r="E216" s="16" t="str">
        <f>IF(F216&gt;=18,"Qualify","Non-Qualify")</f>
        <v>Non-Qualify</v>
      </c>
      <c r="F216" s="13">
        <f>IF(ISBLANK(A216),"",COUNT(G216:XFD216)*3)</f>
        <v>0</v>
      </c>
      <c r="G216" s="1"/>
      <c r="H216" s="2"/>
      <c r="I216" s="2"/>
      <c r="J216" s="2"/>
      <c r="K216" s="2"/>
      <c r="L216" s="3"/>
      <c r="M216" s="4"/>
      <c r="N216" s="5"/>
      <c r="O216" s="5"/>
      <c r="P216" s="5"/>
      <c r="Q216" s="5"/>
      <c r="R216" s="8"/>
      <c r="S216" s="9"/>
      <c r="T216" s="9"/>
      <c r="U216" s="9"/>
      <c r="V216" s="9"/>
      <c r="W216" s="9"/>
      <c r="X216" s="9"/>
      <c r="Y216" s="19"/>
      <c r="Z216" s="19"/>
      <c r="AA216" s="19"/>
      <c r="AB216" s="19"/>
      <c r="AC216" s="19"/>
      <c r="AD216" s="19"/>
      <c r="AE216" s="20"/>
      <c r="AF216" s="20"/>
      <c r="AG216" s="20"/>
      <c r="AH216" s="20"/>
      <c r="AI216" s="20"/>
      <c r="AJ216" s="20"/>
      <c r="AK216" s="20"/>
    </row>
    <row r="217" spans="1:37" customFormat="1" ht="14.45" x14ac:dyDescent="0.35">
      <c r="A217" s="45" t="s">
        <v>277</v>
      </c>
      <c r="B217" s="46" t="s">
        <v>278</v>
      </c>
      <c r="C217" s="46" t="s">
        <v>279</v>
      </c>
      <c r="D217" s="12" t="str">
        <f>IF(ISBLANK(A217),"",IF(F217=0,"",AVERAGE(G217:XFD217)/3))</f>
        <v/>
      </c>
      <c r="E217" s="16" t="str">
        <f>IF(F217&gt;=18,"Qualify","Non-Qualify")</f>
        <v>Non-Qualify</v>
      </c>
      <c r="F217" s="13">
        <f>IF(ISBLANK(A217),"",COUNT(G217:XFD217)*3)</f>
        <v>0</v>
      </c>
      <c r="G217" s="1"/>
      <c r="H217" s="2"/>
      <c r="I217" s="2"/>
      <c r="J217" s="2"/>
      <c r="K217" s="2"/>
      <c r="L217" s="3"/>
      <c r="M217" s="4"/>
      <c r="N217" s="5"/>
      <c r="O217" s="5"/>
      <c r="P217" s="5"/>
      <c r="Q217" s="5"/>
      <c r="R217" s="8"/>
      <c r="S217" s="9"/>
      <c r="T217" s="9"/>
      <c r="U217" s="9"/>
      <c r="V217" s="9"/>
      <c r="W217" s="9"/>
      <c r="X217" s="9"/>
      <c r="Y217" s="19"/>
      <c r="Z217" s="19"/>
      <c r="AA217" s="19"/>
      <c r="AB217" s="19"/>
      <c r="AC217" s="19"/>
      <c r="AD217" s="19"/>
      <c r="AE217" s="20"/>
      <c r="AF217" s="20"/>
      <c r="AG217" s="20"/>
      <c r="AH217" s="20"/>
      <c r="AI217" s="20"/>
      <c r="AJ217" s="20"/>
      <c r="AK217" s="20"/>
    </row>
    <row r="218" spans="1:37" customFormat="1" ht="14.45" x14ac:dyDescent="0.35">
      <c r="A218" s="45" t="s">
        <v>280</v>
      </c>
      <c r="B218" s="46" t="s">
        <v>281</v>
      </c>
      <c r="C218" s="46" t="s">
        <v>282</v>
      </c>
      <c r="D218" s="12" t="str">
        <f>IF(ISBLANK(A218),"",IF(F218=0,"",AVERAGE(G218:XFD218)/3))</f>
        <v/>
      </c>
      <c r="E218" s="16" t="str">
        <f>IF(F218&gt;=18,"Qualify","Non-Qualify")</f>
        <v>Non-Qualify</v>
      </c>
      <c r="F218" s="13">
        <f>IF(ISBLANK(A218),"",COUNT(G218:XFD218)*3)</f>
        <v>0</v>
      </c>
      <c r="G218" s="1"/>
      <c r="H218" s="2"/>
      <c r="I218" s="2"/>
      <c r="J218" s="2"/>
      <c r="K218" s="2"/>
      <c r="L218" s="3"/>
      <c r="M218" s="4"/>
      <c r="N218" s="5"/>
      <c r="O218" s="5"/>
      <c r="P218" s="5"/>
      <c r="Q218" s="5"/>
      <c r="R218" s="8"/>
      <c r="S218" s="9"/>
      <c r="T218" s="9"/>
      <c r="U218" s="9"/>
      <c r="V218" s="9"/>
      <c r="W218" s="9"/>
      <c r="X218" s="9"/>
      <c r="Y218" s="19"/>
      <c r="Z218" s="19"/>
      <c r="AA218" s="19"/>
      <c r="AB218" s="19"/>
      <c r="AC218" s="19"/>
      <c r="AD218" s="19"/>
      <c r="AE218" s="20"/>
      <c r="AF218" s="20"/>
      <c r="AG218" s="20"/>
      <c r="AH218" s="20"/>
      <c r="AI218" s="20"/>
      <c r="AJ218" s="20"/>
      <c r="AK218" s="20"/>
    </row>
    <row r="219" spans="1:37" customFormat="1" ht="14.45" x14ac:dyDescent="0.35">
      <c r="A219" s="45" t="s">
        <v>283</v>
      </c>
      <c r="B219" s="46" t="s">
        <v>87</v>
      </c>
      <c r="C219" s="46" t="s">
        <v>284</v>
      </c>
      <c r="D219" s="12" t="str">
        <f>IF(ISBLANK(A219),"",IF(F219=0,"",AVERAGE(G219:XFD219)/3))</f>
        <v/>
      </c>
      <c r="E219" s="16" t="str">
        <f>IF(F219&gt;=18,"Qualify","Non-Qualify")</f>
        <v>Non-Qualify</v>
      </c>
      <c r="F219" s="13">
        <f>IF(ISBLANK(A219),"",COUNT(G219:XFD219)*3)</f>
        <v>0</v>
      </c>
      <c r="G219" s="1"/>
      <c r="H219" s="2"/>
      <c r="I219" s="2"/>
      <c r="J219" s="2"/>
      <c r="K219" s="2"/>
      <c r="L219" s="3"/>
      <c r="M219" s="4"/>
      <c r="N219" s="5"/>
      <c r="O219" s="5"/>
      <c r="P219" s="5"/>
      <c r="Q219" s="5"/>
      <c r="R219" s="8"/>
      <c r="S219" s="9"/>
      <c r="T219" s="9"/>
      <c r="U219" s="9"/>
      <c r="V219" s="9"/>
      <c r="W219" s="9"/>
      <c r="X219" s="9"/>
      <c r="Y219" s="19"/>
      <c r="Z219" s="19"/>
      <c r="AA219" s="19"/>
      <c r="AB219" s="19"/>
      <c r="AC219" s="19"/>
      <c r="AD219" s="19"/>
      <c r="AE219" s="20"/>
      <c r="AF219" s="20"/>
      <c r="AG219" s="20"/>
      <c r="AH219" s="20"/>
      <c r="AI219" s="20"/>
      <c r="AJ219" s="20"/>
      <c r="AK219" s="20"/>
    </row>
    <row r="220" spans="1:37" customFormat="1" ht="14.45" x14ac:dyDescent="0.35">
      <c r="A220" s="45" t="s">
        <v>283</v>
      </c>
      <c r="B220" s="46" t="s">
        <v>30</v>
      </c>
      <c r="C220" s="46" t="s">
        <v>289</v>
      </c>
      <c r="D220" s="12">
        <f>IF(ISBLANK(A220),"",IF(F220=0,"",AVERAGE(G220:XFD220)/3))</f>
        <v>194.2222222222222</v>
      </c>
      <c r="E220" s="16" t="str">
        <f>IF(F220&gt;=18,"Qualify","Non-Qualify")</f>
        <v>Non-Qualify</v>
      </c>
      <c r="F220" s="13">
        <f>IF(ISBLANK(A220),"",COUNT(G220:XFD220)*3)</f>
        <v>9</v>
      </c>
      <c r="G220" s="1">
        <v>576</v>
      </c>
      <c r="H220" s="2"/>
      <c r="I220" s="2">
        <v>648</v>
      </c>
      <c r="J220" s="2">
        <v>524</v>
      </c>
      <c r="K220" s="2"/>
      <c r="L220" s="3"/>
      <c r="M220" s="4"/>
      <c r="N220" s="5"/>
      <c r="O220" s="5"/>
      <c r="P220" s="5"/>
      <c r="Q220" s="5"/>
      <c r="R220" s="8"/>
      <c r="S220" s="9"/>
      <c r="T220" s="9"/>
      <c r="U220" s="9"/>
      <c r="V220" s="9"/>
      <c r="W220" s="9"/>
      <c r="X220" s="9"/>
      <c r="Y220" s="19"/>
      <c r="Z220" s="19"/>
      <c r="AA220" s="19"/>
      <c r="AB220" s="19"/>
      <c r="AC220" s="19"/>
      <c r="AD220" s="19"/>
      <c r="AE220" s="20"/>
      <c r="AF220" s="20"/>
      <c r="AG220" s="20"/>
      <c r="AH220" s="20"/>
      <c r="AI220" s="20"/>
      <c r="AJ220" s="20"/>
      <c r="AK220" s="20"/>
    </row>
    <row r="221" spans="1:37" customFormat="1" ht="14.45" x14ac:dyDescent="0.35">
      <c r="A221" s="45" t="s">
        <v>283</v>
      </c>
      <c r="B221" s="46" t="s">
        <v>290</v>
      </c>
      <c r="C221" s="46" t="s">
        <v>291</v>
      </c>
      <c r="D221" s="12">
        <f>IF(ISBLANK(A221),"",IF(F221=0,"",AVERAGE(G221:XFD221)/3))</f>
        <v>211.55555555555554</v>
      </c>
      <c r="E221" s="16" t="str">
        <f>IF(F221&gt;=18,"Qualify","Non-Qualify")</f>
        <v>Non-Qualify</v>
      </c>
      <c r="F221" s="13">
        <f>IF(ISBLANK(A221),"",COUNT(G221:XFD221)*3)</f>
        <v>9</v>
      </c>
      <c r="G221" s="1">
        <v>607</v>
      </c>
      <c r="H221" s="2"/>
      <c r="I221" s="2">
        <v>720</v>
      </c>
      <c r="J221" s="2">
        <v>577</v>
      </c>
      <c r="K221" s="2"/>
      <c r="L221" s="3"/>
      <c r="M221" s="4"/>
      <c r="N221" s="5"/>
      <c r="O221" s="5"/>
      <c r="P221" s="5"/>
      <c r="Q221" s="5"/>
      <c r="R221" s="8"/>
      <c r="S221" s="9"/>
      <c r="T221" s="9"/>
      <c r="U221" s="9"/>
      <c r="V221" s="9"/>
      <c r="W221" s="9"/>
      <c r="X221" s="9"/>
      <c r="Y221" s="19"/>
      <c r="Z221" s="19"/>
      <c r="AA221" s="19"/>
      <c r="AB221" s="19"/>
      <c r="AC221" s="19"/>
      <c r="AD221" s="19"/>
      <c r="AE221" s="20"/>
      <c r="AF221" s="20"/>
      <c r="AG221" s="20"/>
      <c r="AH221" s="20"/>
      <c r="AI221" s="20"/>
      <c r="AJ221" s="20"/>
      <c r="AK221" s="20"/>
    </row>
    <row r="222" spans="1:37" customFormat="1" ht="14.45" x14ac:dyDescent="0.35">
      <c r="A222" s="45" t="s">
        <v>292</v>
      </c>
      <c r="B222" s="46" t="s">
        <v>196</v>
      </c>
      <c r="C222" s="46"/>
      <c r="D222" s="12">
        <f>IF(ISBLANK(A222),"",IF(F222=0,"",AVERAGE(G222:XFD222)/3))</f>
        <v>208</v>
      </c>
      <c r="E222" s="16" t="str">
        <f>IF(F222&gt;=18,"Qualify","Non-Qualify")</f>
        <v>Non-Qualify</v>
      </c>
      <c r="F222" s="13">
        <f>IF(ISBLANK(A222),"",COUNT(G222:XFD222)*3)</f>
        <v>6</v>
      </c>
      <c r="G222" s="1"/>
      <c r="H222" s="2"/>
      <c r="I222" s="2"/>
      <c r="J222" s="2"/>
      <c r="K222" s="2"/>
      <c r="L222" s="3"/>
      <c r="M222" s="4"/>
      <c r="N222" s="5"/>
      <c r="O222" s="5"/>
      <c r="P222" s="5"/>
      <c r="Q222" s="5"/>
      <c r="R222" s="8"/>
      <c r="S222" s="9"/>
      <c r="T222" s="9"/>
      <c r="U222" s="9"/>
      <c r="V222" s="9"/>
      <c r="W222" s="9"/>
      <c r="X222" s="9"/>
      <c r="Y222" s="19"/>
      <c r="Z222" s="19"/>
      <c r="AA222" s="19">
        <v>614</v>
      </c>
      <c r="AB222" s="19">
        <v>634</v>
      </c>
      <c r="AC222" s="19"/>
      <c r="AD222" s="19"/>
      <c r="AE222" s="20"/>
      <c r="AF222" s="20"/>
      <c r="AG222" s="20"/>
      <c r="AH222" s="20"/>
      <c r="AI222" s="20"/>
      <c r="AJ222" s="20"/>
      <c r="AK222" s="20"/>
    </row>
    <row r="223" spans="1:37" customFormat="1" ht="14.45" x14ac:dyDescent="0.35">
      <c r="A223" s="45" t="s">
        <v>293</v>
      </c>
      <c r="B223" s="46" t="s">
        <v>294</v>
      </c>
      <c r="C223" s="46" t="s">
        <v>233</v>
      </c>
      <c r="D223" s="12" t="str">
        <f>IF(ISBLANK(A223),"",IF(F223=0,"",AVERAGE(G223:XFD223)/3))</f>
        <v/>
      </c>
      <c r="E223" s="16" t="str">
        <f>IF(F223&gt;=18,"Qualify","Non-Qualify")</f>
        <v>Non-Qualify</v>
      </c>
      <c r="F223" s="13">
        <f>IF(ISBLANK(A223),"",COUNT(G223:XFD223)*3)</f>
        <v>0</v>
      </c>
      <c r="G223" s="1"/>
      <c r="H223" s="2"/>
      <c r="I223" s="2"/>
      <c r="J223" s="2"/>
      <c r="K223" s="2"/>
      <c r="L223" s="3"/>
      <c r="M223" s="4"/>
      <c r="N223" s="5"/>
      <c r="O223" s="5"/>
      <c r="P223" s="5"/>
      <c r="Q223" s="5"/>
      <c r="R223" s="8"/>
      <c r="S223" s="9"/>
      <c r="T223" s="9"/>
      <c r="U223" s="9"/>
      <c r="V223" s="9"/>
      <c r="W223" s="9"/>
      <c r="X223" s="9"/>
      <c r="Y223" s="19"/>
      <c r="Z223" s="19"/>
      <c r="AA223" s="19"/>
      <c r="AB223" s="19"/>
      <c r="AC223" s="19"/>
      <c r="AD223" s="19"/>
      <c r="AE223" s="20"/>
      <c r="AF223" s="20"/>
      <c r="AG223" s="20"/>
      <c r="AH223" s="20"/>
      <c r="AI223" s="20"/>
      <c r="AJ223" s="20"/>
      <c r="AK223" s="20"/>
    </row>
    <row r="224" spans="1:37" customFormat="1" ht="14.45" x14ac:dyDescent="0.35">
      <c r="A224" s="45" t="s">
        <v>295</v>
      </c>
      <c r="B224" s="46" t="s">
        <v>165</v>
      </c>
      <c r="C224" s="46"/>
      <c r="D224" s="12">
        <f>IF(ISBLANK(A224),"",IF(F224=0,"",AVERAGE(G224:XFD224)/3))</f>
        <v>212.55555555555554</v>
      </c>
      <c r="E224" s="16" t="str">
        <f>IF(F224&gt;=18,"Qualify","Non-Qualify")</f>
        <v>Non-Qualify</v>
      </c>
      <c r="F224" s="13">
        <f>IF(ISBLANK(A224),"",COUNT(G224:XFD224)*3)</f>
        <v>9</v>
      </c>
      <c r="G224" s="1">
        <v>565</v>
      </c>
      <c r="H224" s="2"/>
      <c r="I224" s="2">
        <v>676</v>
      </c>
      <c r="J224" s="2">
        <v>672</v>
      </c>
      <c r="K224" s="2"/>
      <c r="L224" s="3"/>
      <c r="M224" s="4"/>
      <c r="N224" s="5"/>
      <c r="O224" s="5"/>
      <c r="P224" s="5"/>
      <c r="Q224" s="5"/>
      <c r="R224" s="8"/>
      <c r="S224" s="9"/>
      <c r="T224" s="9"/>
      <c r="U224" s="9"/>
      <c r="V224" s="9"/>
      <c r="W224" s="9"/>
      <c r="X224" s="9"/>
      <c r="Y224" s="19"/>
      <c r="Z224" s="19"/>
      <c r="AA224" s="19"/>
      <c r="AB224" s="19"/>
      <c r="AC224" s="19"/>
      <c r="AD224" s="19"/>
      <c r="AE224" s="20"/>
      <c r="AF224" s="20"/>
      <c r="AG224" s="20"/>
      <c r="AH224" s="20"/>
      <c r="AI224" s="20"/>
      <c r="AJ224" s="20"/>
      <c r="AK224" s="20"/>
    </row>
    <row r="225" spans="1:37" customFormat="1" ht="14.45" x14ac:dyDescent="0.35">
      <c r="A225" s="45" t="s">
        <v>295</v>
      </c>
      <c r="B225" s="46" t="s">
        <v>296</v>
      </c>
      <c r="C225" s="46" t="s">
        <v>297</v>
      </c>
      <c r="D225" s="12" t="str">
        <f>IF(ISBLANK(A225),"",IF(F225=0,"",AVERAGE(G225:XFD225)/3))</f>
        <v/>
      </c>
      <c r="E225" s="16" t="str">
        <f>IF(F225&gt;=18,"Qualify","Non-Qualify")</f>
        <v>Non-Qualify</v>
      </c>
      <c r="F225" s="13">
        <f>IF(ISBLANK(A225),"",COUNT(G225:XFD225)*3)</f>
        <v>0</v>
      </c>
      <c r="G225" s="1"/>
      <c r="H225" s="2"/>
      <c r="I225" s="2"/>
      <c r="J225" s="2"/>
      <c r="K225" s="2"/>
      <c r="L225" s="3"/>
      <c r="M225" s="4"/>
      <c r="N225" s="5"/>
      <c r="O225" s="5"/>
      <c r="P225" s="5"/>
      <c r="Q225" s="5"/>
      <c r="R225" s="8"/>
      <c r="S225" s="9"/>
      <c r="T225" s="9"/>
      <c r="U225" s="9"/>
      <c r="V225" s="9"/>
      <c r="W225" s="9"/>
      <c r="X225" s="9"/>
      <c r="Y225" s="19"/>
      <c r="Z225" s="19"/>
      <c r="AA225" s="19"/>
      <c r="AB225" s="19"/>
      <c r="AC225" s="19"/>
      <c r="AD225" s="19"/>
      <c r="AE225" s="20"/>
      <c r="AF225" s="20"/>
      <c r="AG225" s="20"/>
      <c r="AH225" s="20"/>
      <c r="AI225" s="20"/>
      <c r="AJ225" s="20"/>
      <c r="AK225" s="20"/>
    </row>
    <row r="226" spans="1:37" customFormat="1" ht="14.45" x14ac:dyDescent="0.35">
      <c r="A226" s="45" t="s">
        <v>298</v>
      </c>
      <c r="B226" s="46" t="s">
        <v>299</v>
      </c>
      <c r="C226" s="46" t="s">
        <v>300</v>
      </c>
      <c r="D226" s="12" t="str">
        <f>IF(ISBLANK(A226),"",IF(F226=0,"",AVERAGE(G226:XFD226)/3))</f>
        <v/>
      </c>
      <c r="E226" s="16" t="str">
        <f>IF(F226&gt;=18,"Qualify","Non-Qualify")</f>
        <v>Non-Qualify</v>
      </c>
      <c r="F226" s="13">
        <f>IF(ISBLANK(A226),"",COUNT(G226:XFD226)*3)</f>
        <v>0</v>
      </c>
      <c r="G226" s="1"/>
      <c r="H226" s="2"/>
      <c r="I226" s="2"/>
      <c r="J226" s="2"/>
      <c r="K226" s="2"/>
      <c r="L226" s="3"/>
      <c r="M226" s="4"/>
      <c r="N226" s="5"/>
      <c r="O226" s="5"/>
      <c r="P226" s="5"/>
      <c r="Q226" s="5"/>
      <c r="R226" s="8"/>
      <c r="S226" s="9"/>
      <c r="T226" s="9"/>
      <c r="U226" s="9"/>
      <c r="V226" s="9"/>
      <c r="W226" s="9"/>
      <c r="X226" s="9"/>
      <c r="Y226" s="19"/>
      <c r="Z226" s="19"/>
      <c r="AA226" s="19"/>
      <c r="AB226" s="19"/>
      <c r="AC226" s="19"/>
      <c r="AD226" s="19"/>
      <c r="AE226" s="20"/>
      <c r="AF226" s="20"/>
      <c r="AG226" s="20"/>
      <c r="AH226" s="20"/>
      <c r="AI226" s="20"/>
      <c r="AJ226" s="20"/>
      <c r="AK226" s="20"/>
    </row>
    <row r="227" spans="1:37" customFormat="1" ht="14.45" x14ac:dyDescent="0.35">
      <c r="A227" s="45" t="s">
        <v>298</v>
      </c>
      <c r="B227" s="46" t="s">
        <v>301</v>
      </c>
      <c r="C227" s="46" t="s">
        <v>302</v>
      </c>
      <c r="D227" s="12" t="str">
        <f>IF(ISBLANK(A227),"",IF(F227=0,"",AVERAGE(G227:XFD227)/3))</f>
        <v/>
      </c>
      <c r="E227" s="16" t="str">
        <f>IF(F227&gt;=18,"Qualify","Non-Qualify")</f>
        <v>Non-Qualify</v>
      </c>
      <c r="F227" s="13">
        <f>IF(ISBLANK(A227),"",COUNT(G227:XFD227)*3)</f>
        <v>0</v>
      </c>
      <c r="G227" s="1"/>
      <c r="H227" s="2"/>
      <c r="I227" s="2"/>
      <c r="J227" s="2"/>
      <c r="K227" s="2"/>
      <c r="L227" s="3"/>
      <c r="M227" s="4"/>
      <c r="N227" s="5"/>
      <c r="O227" s="5"/>
      <c r="P227" s="5"/>
      <c r="Q227" s="5"/>
      <c r="R227" s="8"/>
      <c r="S227" s="9"/>
      <c r="T227" s="9"/>
      <c r="U227" s="9"/>
      <c r="V227" s="9"/>
      <c r="W227" s="9"/>
      <c r="X227" s="9"/>
      <c r="Y227" s="19"/>
      <c r="Z227" s="19"/>
      <c r="AA227" s="19"/>
      <c r="AB227" s="19"/>
      <c r="AC227" s="19"/>
      <c r="AD227" s="19"/>
      <c r="AE227" s="20"/>
      <c r="AF227" s="20"/>
      <c r="AG227" s="20"/>
      <c r="AH227" s="20"/>
      <c r="AI227" s="20"/>
      <c r="AJ227" s="20"/>
      <c r="AK227" s="20"/>
    </row>
    <row r="228" spans="1:37" customFormat="1" ht="14.45" x14ac:dyDescent="0.35">
      <c r="A228" s="45" t="s">
        <v>303</v>
      </c>
      <c r="B228" s="46" t="s">
        <v>186</v>
      </c>
      <c r="C228" s="46" t="s">
        <v>304</v>
      </c>
      <c r="D228" s="12" t="str">
        <f>IF(ISBLANK(A228),"",IF(F228=0,"",AVERAGE(G228:XFD228)/3))</f>
        <v/>
      </c>
      <c r="E228" s="16" t="str">
        <f>IF(F228&gt;=18,"Qualify","Non-Qualify")</f>
        <v>Non-Qualify</v>
      </c>
      <c r="F228" s="13">
        <f>IF(ISBLANK(A228),"",COUNT(G228:XFD228)*3)</f>
        <v>0</v>
      </c>
      <c r="G228" s="1"/>
      <c r="H228" s="2"/>
      <c r="I228" s="2"/>
      <c r="J228" s="2"/>
      <c r="K228" s="2"/>
      <c r="L228" s="3"/>
      <c r="M228" s="4"/>
      <c r="N228" s="5"/>
      <c r="O228" s="5"/>
      <c r="P228" s="5"/>
      <c r="Q228" s="5"/>
      <c r="R228" s="8"/>
      <c r="S228" s="9"/>
      <c r="T228" s="9"/>
      <c r="U228" s="9"/>
      <c r="V228" s="9"/>
      <c r="W228" s="9"/>
      <c r="X228" s="9"/>
      <c r="Y228" s="19"/>
      <c r="Z228" s="19"/>
      <c r="AA228" s="19"/>
      <c r="AB228" s="19"/>
      <c r="AC228" s="19"/>
      <c r="AD228" s="19"/>
      <c r="AE228" s="20"/>
      <c r="AF228" s="20"/>
      <c r="AG228" s="20"/>
      <c r="AH228" s="20"/>
      <c r="AI228" s="20"/>
      <c r="AJ228" s="20"/>
      <c r="AK228" s="20"/>
    </row>
    <row r="229" spans="1:37" customFormat="1" ht="14.45" x14ac:dyDescent="0.35">
      <c r="A229" s="45" t="s">
        <v>307</v>
      </c>
      <c r="B229" s="46" t="s">
        <v>308</v>
      </c>
      <c r="C229" s="46" t="s">
        <v>309</v>
      </c>
      <c r="D229" s="12" t="str">
        <f>IF(ISBLANK(A229),"",IF(F229=0,"",AVERAGE(G229:XFD229)/3))</f>
        <v/>
      </c>
      <c r="E229" s="16" t="str">
        <f>IF(F229&gt;=18,"Qualify","Non-Qualify")</f>
        <v>Non-Qualify</v>
      </c>
      <c r="F229" s="13">
        <f>IF(ISBLANK(A229),"",COUNT(G229:XFD229)*3)</f>
        <v>0</v>
      </c>
      <c r="G229" s="1"/>
      <c r="H229" s="2"/>
      <c r="I229" s="2"/>
      <c r="J229" s="2"/>
      <c r="K229" s="2"/>
      <c r="L229" s="3"/>
      <c r="M229" s="4"/>
      <c r="N229" s="5"/>
      <c r="O229" s="5"/>
      <c r="P229" s="5"/>
      <c r="Q229" s="5"/>
      <c r="R229" s="8"/>
      <c r="S229" s="9"/>
      <c r="T229" s="9"/>
      <c r="U229" s="9"/>
      <c r="V229" s="9"/>
      <c r="W229" s="9"/>
      <c r="X229" s="9"/>
      <c r="Y229" s="19"/>
      <c r="Z229" s="19"/>
      <c r="AA229" s="19"/>
      <c r="AB229" s="19"/>
      <c r="AC229" s="19"/>
      <c r="AD229" s="19"/>
      <c r="AE229" s="20"/>
      <c r="AF229" s="20"/>
      <c r="AG229" s="20"/>
      <c r="AH229" s="20"/>
      <c r="AI229" s="20"/>
      <c r="AJ229" s="20"/>
      <c r="AK229" s="20"/>
    </row>
    <row r="230" spans="1:37" customFormat="1" ht="14.45" x14ac:dyDescent="0.35">
      <c r="A230" s="45" t="s">
        <v>310</v>
      </c>
      <c r="B230" s="46" t="s">
        <v>311</v>
      </c>
      <c r="C230" s="46" t="s">
        <v>312</v>
      </c>
      <c r="D230" s="12" t="str">
        <f>IF(ISBLANK(A230),"",IF(F230=0,"",AVERAGE(G230:XFD230)/3))</f>
        <v/>
      </c>
      <c r="E230" s="16" t="str">
        <f>IF(F230&gt;=18,"Qualify","Non-Qualify")</f>
        <v>Non-Qualify</v>
      </c>
      <c r="F230" s="13">
        <f>IF(ISBLANK(A230),"",COUNT(G230:XFD230)*3)</f>
        <v>0</v>
      </c>
      <c r="G230" s="1"/>
      <c r="H230" s="2"/>
      <c r="I230" s="2"/>
      <c r="J230" s="2"/>
      <c r="K230" s="2"/>
      <c r="L230" s="3"/>
      <c r="M230" s="4"/>
      <c r="N230" s="5"/>
      <c r="O230" s="5"/>
      <c r="P230" s="5"/>
      <c r="Q230" s="5"/>
      <c r="R230" s="8"/>
      <c r="S230" s="9"/>
      <c r="T230" s="9"/>
      <c r="U230" s="9"/>
      <c r="V230" s="9"/>
      <c r="W230" s="9"/>
      <c r="X230" s="9"/>
      <c r="Y230" s="19"/>
      <c r="Z230" s="19"/>
      <c r="AA230" s="19"/>
      <c r="AB230" s="19"/>
      <c r="AC230" s="19"/>
      <c r="AD230" s="19"/>
      <c r="AE230" s="20"/>
      <c r="AF230" s="20"/>
      <c r="AG230" s="20"/>
      <c r="AH230" s="20"/>
      <c r="AI230" s="20"/>
      <c r="AJ230" s="20"/>
      <c r="AK230" s="20"/>
    </row>
    <row r="231" spans="1:37" customFormat="1" ht="14.45" x14ac:dyDescent="0.35">
      <c r="A231" s="45" t="s">
        <v>313</v>
      </c>
      <c r="B231" s="46" t="s">
        <v>314</v>
      </c>
      <c r="C231" s="46" t="s">
        <v>315</v>
      </c>
      <c r="D231" s="12" t="str">
        <f>IF(ISBLANK(A231),"",IF(F231=0,"",AVERAGE(G231:XFD231)/3))</f>
        <v/>
      </c>
      <c r="E231" s="16" t="str">
        <f>IF(F231&gt;=18,"Qualify","Non-Qualify")</f>
        <v>Non-Qualify</v>
      </c>
      <c r="F231" s="13">
        <f>IF(ISBLANK(A231),"",COUNT(G231:XFD231)*3)</f>
        <v>0</v>
      </c>
      <c r="G231" s="1"/>
      <c r="H231" s="2"/>
      <c r="I231" s="2"/>
      <c r="J231" s="2"/>
      <c r="K231" s="2"/>
      <c r="L231" s="3"/>
      <c r="M231" s="4"/>
      <c r="N231" s="5"/>
      <c r="O231" s="5"/>
      <c r="P231" s="5"/>
      <c r="Q231" s="5"/>
      <c r="R231" s="8"/>
      <c r="S231" s="9"/>
      <c r="T231" s="9"/>
      <c r="U231" s="9"/>
      <c r="V231" s="9"/>
      <c r="W231" s="9"/>
      <c r="X231" s="9"/>
      <c r="Y231" s="19"/>
      <c r="Z231" s="19"/>
      <c r="AA231" s="19"/>
      <c r="AB231" s="19"/>
      <c r="AC231" s="19"/>
      <c r="AD231" s="19"/>
      <c r="AE231" s="20"/>
      <c r="AF231" s="20"/>
      <c r="AG231" s="20"/>
      <c r="AH231" s="20"/>
      <c r="AI231" s="20"/>
      <c r="AJ231" s="20"/>
      <c r="AK231" s="20"/>
    </row>
    <row r="232" spans="1:37" customFormat="1" ht="14.45" x14ac:dyDescent="0.35">
      <c r="A232" s="45" t="s">
        <v>313</v>
      </c>
      <c r="B232" s="46" t="s">
        <v>316</v>
      </c>
      <c r="C232" s="46" t="s">
        <v>317</v>
      </c>
      <c r="D232" s="12" t="str">
        <f>IF(ISBLANK(A232),"",IF(F232=0,"",AVERAGE(G232:XFD232)/3))</f>
        <v/>
      </c>
      <c r="E232" s="16" t="str">
        <f>IF(F232&gt;=18,"Qualify","Non-Qualify")</f>
        <v>Non-Qualify</v>
      </c>
      <c r="F232" s="13">
        <f>IF(ISBLANK(A232),"",COUNT(G232:XFD232)*3)</f>
        <v>0</v>
      </c>
      <c r="G232" s="1"/>
      <c r="H232" s="2"/>
      <c r="I232" s="2"/>
      <c r="J232" s="2"/>
      <c r="K232" s="2"/>
      <c r="L232" s="3"/>
      <c r="M232" s="4"/>
      <c r="N232" s="5"/>
      <c r="O232" s="5"/>
      <c r="P232" s="5"/>
      <c r="Q232" s="5"/>
      <c r="R232" s="8"/>
      <c r="S232" s="9"/>
      <c r="T232" s="9"/>
      <c r="U232" s="9"/>
      <c r="V232" s="9"/>
      <c r="W232" s="9"/>
      <c r="X232" s="9"/>
      <c r="Y232" s="19"/>
      <c r="Z232" s="19"/>
      <c r="AA232" s="19"/>
      <c r="AB232" s="19"/>
      <c r="AC232" s="19"/>
      <c r="AD232" s="19"/>
      <c r="AE232" s="20"/>
      <c r="AF232" s="20"/>
      <c r="AG232" s="20"/>
      <c r="AH232" s="20"/>
      <c r="AI232" s="20"/>
      <c r="AJ232" s="20"/>
      <c r="AK232" s="20"/>
    </row>
    <row r="233" spans="1:37" customFormat="1" ht="14.45" x14ac:dyDescent="0.35">
      <c r="A233" s="45" t="s">
        <v>313</v>
      </c>
      <c r="B233" s="46" t="s">
        <v>318</v>
      </c>
      <c r="C233" s="46" t="s">
        <v>319</v>
      </c>
      <c r="D233" s="12" t="str">
        <f>IF(ISBLANK(A233),"",IF(F233=0,"",AVERAGE(G233:XFD233)/3))</f>
        <v/>
      </c>
      <c r="E233" s="16" t="str">
        <f>IF(F233&gt;=18,"Qualify","Non-Qualify")</f>
        <v>Non-Qualify</v>
      </c>
      <c r="F233" s="13">
        <f>IF(ISBLANK(A233),"",COUNT(G233:XFD233)*3)</f>
        <v>0</v>
      </c>
      <c r="G233" s="1"/>
      <c r="H233" s="2"/>
      <c r="I233" s="2"/>
      <c r="J233" s="2"/>
      <c r="K233" s="2"/>
      <c r="L233" s="3"/>
      <c r="M233" s="4"/>
      <c r="N233" s="5"/>
      <c r="O233" s="5"/>
      <c r="P233" s="5"/>
      <c r="Q233" s="5"/>
      <c r="R233" s="8"/>
      <c r="S233" s="9"/>
      <c r="T233" s="9"/>
      <c r="U233" s="9"/>
      <c r="V233" s="9"/>
      <c r="W233" s="9"/>
      <c r="X233" s="9"/>
      <c r="Y233" s="19"/>
      <c r="Z233" s="19"/>
      <c r="AA233" s="19"/>
      <c r="AB233" s="19"/>
      <c r="AC233" s="19"/>
      <c r="AD233" s="19"/>
      <c r="AE233" s="20"/>
      <c r="AF233" s="20"/>
      <c r="AG233" s="20"/>
      <c r="AH233" s="20"/>
      <c r="AI233" s="20"/>
      <c r="AJ233" s="20"/>
      <c r="AK233" s="20"/>
    </row>
    <row r="234" spans="1:37" customFormat="1" ht="14.45" x14ac:dyDescent="0.35">
      <c r="A234" s="45" t="s">
        <v>1268</v>
      </c>
      <c r="B234" s="46" t="s">
        <v>1269</v>
      </c>
      <c r="C234" s="46" t="s">
        <v>1270</v>
      </c>
      <c r="D234" s="12">
        <f>IF(ISBLANK(A234),"",IF(F234=0,"",AVERAGE(G234:XFD234)/3))</f>
        <v>201.44444444444446</v>
      </c>
      <c r="E234" s="16" t="str">
        <f>IF(F234&gt;=18,"Qualify","Non-Qualify")</f>
        <v>Non-Qualify</v>
      </c>
      <c r="F234" s="13">
        <f>IF(ISBLANK(A234),"",COUNT(G234:XFD234)*3)</f>
        <v>9</v>
      </c>
      <c r="G234" s="1"/>
      <c r="H234" s="2"/>
      <c r="I234" s="2"/>
      <c r="J234" s="2"/>
      <c r="K234" s="2"/>
      <c r="L234" s="3"/>
      <c r="M234" s="4"/>
      <c r="N234" s="5"/>
      <c r="O234" s="5"/>
      <c r="P234" s="5"/>
      <c r="Q234" s="5"/>
      <c r="R234" s="8"/>
      <c r="S234" s="9"/>
      <c r="T234" s="9"/>
      <c r="U234" s="9"/>
      <c r="V234" s="9"/>
      <c r="W234" s="9"/>
      <c r="X234" s="9"/>
      <c r="Y234" s="19"/>
      <c r="Z234" s="19"/>
      <c r="AA234" s="19"/>
      <c r="AB234" s="19"/>
      <c r="AC234" s="19"/>
      <c r="AD234" s="19"/>
      <c r="AE234" s="20">
        <v>600</v>
      </c>
      <c r="AF234" s="20"/>
      <c r="AG234" s="20"/>
      <c r="AH234" s="20">
        <v>672</v>
      </c>
      <c r="AI234" s="20">
        <v>541</v>
      </c>
      <c r="AJ234" s="20"/>
      <c r="AK234" s="20"/>
    </row>
    <row r="235" spans="1:37" customFormat="1" ht="14.45" x14ac:dyDescent="0.35">
      <c r="A235" s="45" t="s">
        <v>1271</v>
      </c>
      <c r="B235" s="46" t="s">
        <v>90</v>
      </c>
      <c r="C235" s="46" t="s">
        <v>1272</v>
      </c>
      <c r="D235" s="12">
        <f>IF(ISBLANK(A235),"",IF(F235=0,"",AVERAGE(G235:XFD235)/3))</f>
        <v>195.88888888888889</v>
      </c>
      <c r="E235" s="16" t="str">
        <f>IF(F235&gt;=18,"Qualify","Non-Qualify")</f>
        <v>Non-Qualify</v>
      </c>
      <c r="F235" s="13">
        <f>IF(ISBLANK(A235),"",COUNT(G235:XFD235)*3)</f>
        <v>9</v>
      </c>
      <c r="G235" s="1"/>
      <c r="H235" s="2"/>
      <c r="I235" s="2"/>
      <c r="J235" s="2"/>
      <c r="K235" s="2"/>
      <c r="L235" s="3"/>
      <c r="M235" s="4"/>
      <c r="N235" s="5"/>
      <c r="O235" s="5"/>
      <c r="P235" s="5"/>
      <c r="Q235" s="5"/>
      <c r="R235" s="8"/>
      <c r="S235" s="9"/>
      <c r="T235" s="9"/>
      <c r="U235" s="9"/>
      <c r="V235" s="9"/>
      <c r="W235" s="9"/>
      <c r="X235" s="9"/>
      <c r="Y235" s="19"/>
      <c r="Z235" s="19"/>
      <c r="AA235" s="19"/>
      <c r="AB235" s="19"/>
      <c r="AC235" s="19"/>
      <c r="AD235" s="19"/>
      <c r="AE235" s="20">
        <v>590</v>
      </c>
      <c r="AF235" s="20"/>
      <c r="AG235" s="20"/>
      <c r="AH235" s="20">
        <v>582</v>
      </c>
      <c r="AI235" s="20">
        <v>591</v>
      </c>
      <c r="AJ235" s="20"/>
      <c r="AK235" s="20"/>
    </row>
    <row r="236" spans="1:37" customFormat="1" ht="14.45" x14ac:dyDescent="0.35">
      <c r="A236" s="45" t="s">
        <v>320</v>
      </c>
      <c r="B236" s="46" t="s">
        <v>25</v>
      </c>
      <c r="C236" s="46" t="s">
        <v>321</v>
      </c>
      <c r="D236" s="12" t="str">
        <f>IF(ISBLANK(A236),"",IF(F236=0,"",AVERAGE(G236:XFD236)/3))</f>
        <v/>
      </c>
      <c r="E236" s="16" t="str">
        <f>IF(F236&gt;=18,"Qualify","Non-Qualify")</f>
        <v>Non-Qualify</v>
      </c>
      <c r="F236" s="13">
        <f>IF(ISBLANK(A236),"",COUNT(G236:XFD236)*3)</f>
        <v>0</v>
      </c>
      <c r="G236" s="1"/>
      <c r="H236" s="2"/>
      <c r="I236" s="2"/>
      <c r="J236" s="2"/>
      <c r="K236" s="2"/>
      <c r="L236" s="3"/>
      <c r="M236" s="4"/>
      <c r="N236" s="5"/>
      <c r="O236" s="5"/>
      <c r="P236" s="5"/>
      <c r="Q236" s="5"/>
      <c r="R236" s="8"/>
      <c r="S236" s="9"/>
      <c r="T236" s="9"/>
      <c r="U236" s="9"/>
      <c r="V236" s="9"/>
      <c r="W236" s="9"/>
      <c r="X236" s="9"/>
      <c r="Y236" s="19"/>
      <c r="Z236" s="19"/>
      <c r="AA236" s="19"/>
      <c r="AB236" s="19"/>
      <c r="AC236" s="19"/>
      <c r="AD236" s="19"/>
      <c r="AE236" s="20"/>
      <c r="AF236" s="20"/>
      <c r="AG236" s="20"/>
      <c r="AH236" s="20"/>
      <c r="AI236" s="20"/>
      <c r="AJ236" s="20"/>
      <c r="AK236" s="20"/>
    </row>
    <row r="237" spans="1:37" customFormat="1" ht="14.45" x14ac:dyDescent="0.35">
      <c r="A237" s="45" t="s">
        <v>322</v>
      </c>
      <c r="B237" s="46" t="s">
        <v>25</v>
      </c>
      <c r="C237" s="46" t="s">
        <v>323</v>
      </c>
      <c r="D237" s="12" t="str">
        <f>IF(ISBLANK(A237),"",IF(F237=0,"",AVERAGE(G237:XFD237)/3))</f>
        <v/>
      </c>
      <c r="E237" s="16" t="str">
        <f>IF(F237&gt;=18,"Qualify","Non-Qualify")</f>
        <v>Non-Qualify</v>
      </c>
      <c r="F237" s="13">
        <f>IF(ISBLANK(A237),"",COUNT(G237:XFD237)*3)</f>
        <v>0</v>
      </c>
      <c r="G237" s="1"/>
      <c r="H237" s="2"/>
      <c r="I237" s="2"/>
      <c r="J237" s="2"/>
      <c r="K237" s="2"/>
      <c r="L237" s="3"/>
      <c r="M237" s="4"/>
      <c r="N237" s="5"/>
      <c r="O237" s="5"/>
      <c r="P237" s="5"/>
      <c r="Q237" s="5"/>
      <c r="R237" s="8"/>
      <c r="S237" s="9"/>
      <c r="T237" s="9"/>
      <c r="U237" s="9"/>
      <c r="V237" s="9"/>
      <c r="W237" s="9"/>
      <c r="X237" s="9"/>
      <c r="Y237" s="19"/>
      <c r="Z237" s="19"/>
      <c r="AA237" s="19"/>
      <c r="AB237" s="19"/>
      <c r="AC237" s="19"/>
      <c r="AD237" s="19"/>
      <c r="AE237" s="20"/>
      <c r="AF237" s="20"/>
      <c r="AG237" s="20"/>
      <c r="AH237" s="20"/>
      <c r="AI237" s="20"/>
      <c r="AJ237" s="20"/>
      <c r="AK237" s="20"/>
    </row>
    <row r="238" spans="1:37" customFormat="1" ht="14.45" x14ac:dyDescent="0.35">
      <c r="A238" s="45" t="s">
        <v>68</v>
      </c>
      <c r="B238" s="46" t="s">
        <v>90</v>
      </c>
      <c r="C238" s="46" t="s">
        <v>324</v>
      </c>
      <c r="D238" s="12" t="str">
        <f>IF(ISBLANK(A238),"",IF(F238=0,"",AVERAGE(G238:XFD238)/3))</f>
        <v/>
      </c>
      <c r="E238" s="16" t="str">
        <f>IF(F238&gt;=18,"Qualify","Non-Qualify")</f>
        <v>Non-Qualify</v>
      </c>
      <c r="F238" s="13">
        <f>IF(ISBLANK(A238),"",COUNT(G238:XFD238)*3)</f>
        <v>0</v>
      </c>
      <c r="G238" s="1"/>
      <c r="H238" s="2"/>
      <c r="I238" s="2"/>
      <c r="J238" s="2"/>
      <c r="K238" s="2"/>
      <c r="L238" s="3"/>
      <c r="M238" s="4"/>
      <c r="N238" s="5"/>
      <c r="O238" s="5"/>
      <c r="P238" s="5"/>
      <c r="Q238" s="5"/>
      <c r="R238" s="8"/>
      <c r="S238" s="9"/>
      <c r="T238" s="9"/>
      <c r="U238" s="9"/>
      <c r="V238" s="9"/>
      <c r="W238" s="9"/>
      <c r="X238" s="9"/>
      <c r="Y238" s="19"/>
      <c r="Z238" s="19"/>
      <c r="AA238" s="19"/>
      <c r="AB238" s="19"/>
      <c r="AC238" s="19"/>
      <c r="AD238" s="19"/>
      <c r="AE238" s="20"/>
      <c r="AF238" s="20"/>
      <c r="AG238" s="20"/>
      <c r="AH238" s="20"/>
      <c r="AI238" s="20"/>
      <c r="AJ238" s="20"/>
      <c r="AK238" s="20"/>
    </row>
    <row r="239" spans="1:37" customFormat="1" ht="14.45" x14ac:dyDescent="0.35">
      <c r="A239" s="45" t="s">
        <v>327</v>
      </c>
      <c r="B239" s="46" t="s">
        <v>30</v>
      </c>
      <c r="C239" s="46" t="s">
        <v>328</v>
      </c>
      <c r="D239" s="12" t="str">
        <f>IF(ISBLANK(A239),"",IF(F239=0,"",AVERAGE(G239:XFD239)/3))</f>
        <v/>
      </c>
      <c r="E239" s="16" t="str">
        <f>IF(F239&gt;=18,"Qualify","Non-Qualify")</f>
        <v>Non-Qualify</v>
      </c>
      <c r="F239" s="13">
        <f>IF(ISBLANK(A239),"",COUNT(G239:XFD239)*3)</f>
        <v>0</v>
      </c>
      <c r="G239" s="1"/>
      <c r="H239" s="2"/>
      <c r="I239" s="2"/>
      <c r="J239" s="2"/>
      <c r="K239" s="2"/>
      <c r="L239" s="3"/>
      <c r="M239" s="4"/>
      <c r="N239" s="5"/>
      <c r="O239" s="5"/>
      <c r="P239" s="5"/>
      <c r="Q239" s="5"/>
      <c r="R239" s="8"/>
      <c r="S239" s="9"/>
      <c r="T239" s="9"/>
      <c r="U239" s="9"/>
      <c r="V239" s="9"/>
      <c r="W239" s="9"/>
      <c r="X239" s="9"/>
      <c r="Y239" s="19"/>
      <c r="Z239" s="19"/>
      <c r="AA239" s="19"/>
      <c r="AB239" s="19"/>
      <c r="AC239" s="19"/>
      <c r="AD239" s="19"/>
      <c r="AE239" s="20"/>
      <c r="AF239" s="20"/>
      <c r="AG239" s="20"/>
      <c r="AH239" s="20"/>
      <c r="AI239" s="20"/>
      <c r="AJ239" s="20"/>
      <c r="AK239" s="20"/>
    </row>
    <row r="240" spans="1:37" customFormat="1" ht="14.45" x14ac:dyDescent="0.35">
      <c r="A240" s="45" t="s">
        <v>329</v>
      </c>
      <c r="B240" s="46" t="s">
        <v>196</v>
      </c>
      <c r="C240" s="46" t="s">
        <v>330</v>
      </c>
      <c r="D240" s="12" t="str">
        <f>IF(ISBLANK(A240),"",IF(F240=0,"",AVERAGE(G240:XFD240)/3))</f>
        <v/>
      </c>
      <c r="E240" s="16" t="str">
        <f>IF(F240&gt;=18,"Qualify","Non-Qualify")</f>
        <v>Non-Qualify</v>
      </c>
      <c r="F240" s="13">
        <f>IF(ISBLANK(A240),"",COUNT(G240:XFD240)*3)</f>
        <v>0</v>
      </c>
      <c r="G240" s="1"/>
      <c r="H240" s="2"/>
      <c r="I240" s="2"/>
      <c r="J240" s="2"/>
      <c r="K240" s="2"/>
      <c r="L240" s="3"/>
      <c r="M240" s="4"/>
      <c r="N240" s="5"/>
      <c r="O240" s="5"/>
      <c r="P240" s="5"/>
      <c r="Q240" s="5"/>
      <c r="R240" s="8"/>
      <c r="S240" s="9"/>
      <c r="T240" s="9"/>
      <c r="U240" s="9"/>
      <c r="V240" s="9"/>
      <c r="W240" s="9"/>
      <c r="X240" s="9"/>
      <c r="Y240" s="19"/>
      <c r="Z240" s="19"/>
      <c r="AA240" s="19"/>
      <c r="AB240" s="19"/>
      <c r="AC240" s="19"/>
      <c r="AD240" s="19"/>
      <c r="AE240" s="20"/>
      <c r="AF240" s="20"/>
      <c r="AG240" s="20"/>
      <c r="AH240" s="20"/>
      <c r="AI240" s="20"/>
      <c r="AJ240" s="20"/>
      <c r="AK240" s="20"/>
    </row>
    <row r="241" spans="1:37" customFormat="1" ht="14.45" x14ac:dyDescent="0.35">
      <c r="A241" s="45" t="s">
        <v>331</v>
      </c>
      <c r="B241" s="46" t="s">
        <v>332</v>
      </c>
      <c r="C241" s="46"/>
      <c r="D241" s="12">
        <f>IF(ISBLANK(A241),"",IF(F241=0,"",AVERAGE(G241:XFD241)/3))</f>
        <v>174.88888888888889</v>
      </c>
      <c r="E241" s="16" t="str">
        <f>IF(F241&gt;=18,"Qualify","Non-Qualify")</f>
        <v>Non-Qualify</v>
      </c>
      <c r="F241" s="13">
        <f>IF(ISBLANK(A241),"",COUNT(G241:XFD241)*3)</f>
        <v>9</v>
      </c>
      <c r="G241" s="1">
        <v>505</v>
      </c>
      <c r="H241" s="2"/>
      <c r="I241" s="2">
        <v>520</v>
      </c>
      <c r="J241" s="2">
        <v>549</v>
      </c>
      <c r="K241" s="2"/>
      <c r="L241" s="3"/>
      <c r="M241" s="4"/>
      <c r="N241" s="5"/>
      <c r="O241" s="5"/>
      <c r="P241" s="5"/>
      <c r="Q241" s="5"/>
      <c r="R241" s="8"/>
      <c r="S241" s="9"/>
      <c r="T241" s="9"/>
      <c r="U241" s="9"/>
      <c r="V241" s="9"/>
      <c r="W241" s="9"/>
      <c r="X241" s="9"/>
      <c r="Y241" s="19"/>
      <c r="Z241" s="19"/>
      <c r="AA241" s="19"/>
      <c r="AB241" s="19"/>
      <c r="AC241" s="19"/>
      <c r="AD241" s="19"/>
      <c r="AE241" s="20"/>
      <c r="AF241" s="20"/>
      <c r="AG241" s="20"/>
      <c r="AH241" s="20"/>
      <c r="AI241" s="20"/>
      <c r="AJ241" s="20"/>
      <c r="AK241" s="20"/>
    </row>
    <row r="242" spans="1:37" customFormat="1" ht="14.45" x14ac:dyDescent="0.35">
      <c r="A242" s="45" t="s">
        <v>333</v>
      </c>
      <c r="B242" s="46" t="s">
        <v>334</v>
      </c>
      <c r="C242" s="46" t="s">
        <v>335</v>
      </c>
      <c r="D242" s="12" t="str">
        <f>IF(ISBLANK(A242),"",IF(F242=0,"",AVERAGE(G242:XFD242)/3))</f>
        <v/>
      </c>
      <c r="E242" s="16" t="str">
        <f>IF(F242&gt;=18,"Qualify","Non-Qualify")</f>
        <v>Non-Qualify</v>
      </c>
      <c r="F242" s="13">
        <f>IF(ISBLANK(A242),"",COUNT(G242:XFD242)*3)</f>
        <v>0</v>
      </c>
      <c r="G242" s="1"/>
      <c r="H242" s="2"/>
      <c r="I242" s="2"/>
      <c r="J242" s="2"/>
      <c r="K242" s="2"/>
      <c r="L242" s="3"/>
      <c r="M242" s="4"/>
      <c r="N242" s="5"/>
      <c r="O242" s="5"/>
      <c r="P242" s="5"/>
      <c r="Q242" s="5"/>
      <c r="R242" s="8"/>
      <c r="S242" s="9"/>
      <c r="T242" s="9"/>
      <c r="U242" s="9"/>
      <c r="V242" s="9"/>
      <c r="W242" s="9"/>
      <c r="X242" s="9"/>
      <c r="Y242" s="19"/>
      <c r="Z242" s="19"/>
      <c r="AA242" s="19"/>
      <c r="AB242" s="19"/>
      <c r="AC242" s="19"/>
      <c r="AD242" s="19"/>
      <c r="AE242" s="20"/>
      <c r="AF242" s="20"/>
      <c r="AG242" s="20"/>
      <c r="AH242" s="20"/>
      <c r="AI242" s="20"/>
      <c r="AJ242" s="20"/>
      <c r="AK242" s="20"/>
    </row>
    <row r="243" spans="1:37" customFormat="1" ht="14.45" x14ac:dyDescent="0.35">
      <c r="A243" s="45" t="s">
        <v>336</v>
      </c>
      <c r="B243" s="46" t="s">
        <v>337</v>
      </c>
      <c r="C243" s="46" t="s">
        <v>338</v>
      </c>
      <c r="D243" s="12">
        <f>IF(ISBLANK(A243),"",IF(F243=0,"",AVERAGE(G243:XFD243)/3))</f>
        <v>207.16666666666666</v>
      </c>
      <c r="E243" s="16" t="str">
        <f>IF(F243&gt;=18,"Qualify","Non-Qualify")</f>
        <v>Non-Qualify</v>
      </c>
      <c r="F243" s="13">
        <f>IF(ISBLANK(A243),"",COUNT(G243:XFD243)*3)</f>
        <v>12</v>
      </c>
      <c r="G243" s="1"/>
      <c r="H243" s="2"/>
      <c r="I243" s="2"/>
      <c r="J243" s="2"/>
      <c r="K243" s="2"/>
      <c r="L243" s="3"/>
      <c r="M243" s="4"/>
      <c r="N243" s="5"/>
      <c r="O243" s="5"/>
      <c r="P243" s="5"/>
      <c r="Q243" s="5"/>
      <c r="R243" s="8"/>
      <c r="S243" s="9">
        <v>690</v>
      </c>
      <c r="T243" s="9">
        <f>212+200+192</f>
        <v>604</v>
      </c>
      <c r="U243" s="9">
        <f>209+167+201</f>
        <v>577</v>
      </c>
      <c r="V243" s="9">
        <f>224+195+196</f>
        <v>615</v>
      </c>
      <c r="W243" s="9"/>
      <c r="X243" s="9"/>
      <c r="Y243" s="19"/>
      <c r="Z243" s="19"/>
      <c r="AA243" s="19"/>
      <c r="AB243" s="19"/>
      <c r="AC243" s="19"/>
      <c r="AD243" s="19"/>
      <c r="AE243" s="20"/>
      <c r="AF243" s="20"/>
      <c r="AG243" s="20"/>
      <c r="AH243" s="20"/>
      <c r="AI243" s="20"/>
      <c r="AJ243" s="20"/>
      <c r="AK243" s="20"/>
    </row>
    <row r="244" spans="1:37" customFormat="1" ht="14.45" x14ac:dyDescent="0.35">
      <c r="A244" s="45" t="s">
        <v>339</v>
      </c>
      <c r="B244" s="46" t="s">
        <v>340</v>
      </c>
      <c r="C244" s="46"/>
      <c r="D244" s="12">
        <f>IF(ISBLANK(A244),"",IF(F244=0,"",AVERAGE(G244:XFD244)/3))</f>
        <v>215.66666666666666</v>
      </c>
      <c r="E244" s="16" t="str">
        <f>IF(F244&gt;=18,"Qualify","Non-Qualify")</f>
        <v>Non-Qualify</v>
      </c>
      <c r="F244" s="13">
        <f>IF(ISBLANK(A244),"",COUNT(G244:XFD244)*3)</f>
        <v>9</v>
      </c>
      <c r="G244" s="1">
        <v>658</v>
      </c>
      <c r="H244" s="2"/>
      <c r="I244" s="2">
        <v>668</v>
      </c>
      <c r="J244" s="2">
        <v>615</v>
      </c>
      <c r="K244" s="2"/>
      <c r="L244" s="3"/>
      <c r="M244" s="4"/>
      <c r="N244" s="5"/>
      <c r="O244" s="5"/>
      <c r="P244" s="5"/>
      <c r="Q244" s="5"/>
      <c r="R244" s="8"/>
      <c r="S244" s="9"/>
      <c r="T244" s="9"/>
      <c r="U244" s="9"/>
      <c r="V244" s="9"/>
      <c r="W244" s="9"/>
      <c r="X244" s="9"/>
      <c r="Y244" s="19"/>
      <c r="Z244" s="19"/>
      <c r="AA244" s="19"/>
      <c r="AB244" s="19"/>
      <c r="AC244" s="19"/>
      <c r="AD244" s="19"/>
      <c r="AE244" s="20"/>
      <c r="AF244" s="20"/>
      <c r="AG244" s="20"/>
      <c r="AH244" s="20"/>
      <c r="AI244" s="20"/>
      <c r="AJ244" s="20"/>
      <c r="AK244" s="20"/>
    </row>
    <row r="245" spans="1:37" customFormat="1" ht="14.45" x14ac:dyDescent="0.35">
      <c r="A245" s="45" t="s">
        <v>341</v>
      </c>
      <c r="B245" s="46" t="s">
        <v>186</v>
      </c>
      <c r="C245" s="46" t="s">
        <v>342</v>
      </c>
      <c r="D245" s="12" t="str">
        <f>IF(ISBLANK(A245),"",IF(F245=0,"",AVERAGE(G245:XFD245)/3))</f>
        <v/>
      </c>
      <c r="E245" s="16" t="str">
        <f>IF(F245&gt;=18,"Qualify","Non-Qualify")</f>
        <v>Non-Qualify</v>
      </c>
      <c r="F245" s="13">
        <f>IF(ISBLANK(A245),"",COUNT(G245:XFD245)*3)</f>
        <v>0</v>
      </c>
      <c r="G245" s="1"/>
      <c r="H245" s="2"/>
      <c r="I245" s="2"/>
      <c r="J245" s="2"/>
      <c r="K245" s="2"/>
      <c r="L245" s="3"/>
      <c r="M245" s="4"/>
      <c r="N245" s="5"/>
      <c r="O245" s="5"/>
      <c r="P245" s="5"/>
      <c r="Q245" s="5"/>
      <c r="R245" s="8"/>
      <c r="S245" s="9"/>
      <c r="T245" s="9"/>
      <c r="U245" s="9"/>
      <c r="V245" s="9"/>
      <c r="W245" s="9"/>
      <c r="X245" s="9"/>
      <c r="Y245" s="19"/>
      <c r="Z245" s="19"/>
      <c r="AA245" s="19"/>
      <c r="AB245" s="19"/>
      <c r="AC245" s="19"/>
      <c r="AD245" s="19"/>
      <c r="AE245" s="20"/>
      <c r="AF245" s="20"/>
      <c r="AG245" s="20"/>
      <c r="AH245" s="20"/>
      <c r="AI245" s="20"/>
      <c r="AJ245" s="20"/>
      <c r="AK245" s="20"/>
    </row>
    <row r="246" spans="1:37" customFormat="1" ht="14.45" x14ac:dyDescent="0.35">
      <c r="A246" s="45" t="s">
        <v>1273</v>
      </c>
      <c r="B246" s="46" t="s">
        <v>1274</v>
      </c>
      <c r="C246" s="46" t="s">
        <v>1275</v>
      </c>
      <c r="D246" s="12">
        <f>IF(ISBLANK(A246),"",IF(F246=0,"",AVERAGE(G246:XFD246)/3))</f>
        <v>219</v>
      </c>
      <c r="E246" s="16" t="str">
        <f>IF(F246&gt;=18,"Qualify","Non-Qualify")</f>
        <v>Non-Qualify</v>
      </c>
      <c r="F246" s="13">
        <f>IF(ISBLANK(A246),"",COUNT(G246:XFD246)*3)</f>
        <v>9</v>
      </c>
      <c r="G246" s="1"/>
      <c r="H246" s="2"/>
      <c r="I246" s="2"/>
      <c r="J246" s="2"/>
      <c r="K246" s="2"/>
      <c r="L246" s="3"/>
      <c r="M246" s="4"/>
      <c r="N246" s="5"/>
      <c r="O246" s="5"/>
      <c r="P246" s="5"/>
      <c r="Q246" s="5"/>
      <c r="R246" s="8"/>
      <c r="S246" s="9"/>
      <c r="T246" s="9"/>
      <c r="U246" s="9"/>
      <c r="V246" s="9"/>
      <c r="W246" s="9"/>
      <c r="X246" s="9"/>
      <c r="Y246" s="19"/>
      <c r="Z246" s="19"/>
      <c r="AA246" s="19"/>
      <c r="AB246" s="19"/>
      <c r="AC246" s="19"/>
      <c r="AD246" s="19"/>
      <c r="AE246" s="20">
        <v>682</v>
      </c>
      <c r="AF246" s="20"/>
      <c r="AG246" s="20"/>
      <c r="AH246" s="20">
        <v>672</v>
      </c>
      <c r="AI246" s="20">
        <v>617</v>
      </c>
      <c r="AJ246" s="20"/>
      <c r="AK246" s="20"/>
    </row>
    <row r="247" spans="1:37" customFormat="1" ht="14.45" x14ac:dyDescent="0.35">
      <c r="A247" s="45" t="s">
        <v>343</v>
      </c>
      <c r="B247" s="46" t="s">
        <v>344</v>
      </c>
      <c r="C247" s="46" t="s">
        <v>345</v>
      </c>
      <c r="D247" s="12" t="str">
        <f>IF(ISBLANK(A247),"",IF(F247=0,"",AVERAGE(G247:XFD247)/3))</f>
        <v/>
      </c>
      <c r="E247" s="16" t="str">
        <f>IF(F247&gt;=18,"Qualify","Non-Qualify")</f>
        <v>Non-Qualify</v>
      </c>
      <c r="F247" s="13">
        <f>IF(ISBLANK(A247),"",COUNT(G247:XFD247)*3)</f>
        <v>0</v>
      </c>
      <c r="G247" s="1"/>
      <c r="H247" s="2"/>
      <c r="I247" s="2"/>
      <c r="J247" s="2"/>
      <c r="K247" s="2"/>
      <c r="L247" s="3"/>
      <c r="M247" s="4"/>
      <c r="N247" s="5"/>
      <c r="O247" s="5"/>
      <c r="P247" s="5"/>
      <c r="Q247" s="5"/>
      <c r="R247" s="8"/>
      <c r="S247" s="9"/>
      <c r="T247" s="9"/>
      <c r="U247" s="9"/>
      <c r="V247" s="9"/>
      <c r="W247" s="9"/>
      <c r="X247" s="9"/>
      <c r="Y247" s="19"/>
      <c r="Z247" s="19"/>
      <c r="AA247" s="19"/>
      <c r="AB247" s="19"/>
      <c r="AC247" s="19"/>
      <c r="AD247" s="19"/>
      <c r="AE247" s="20"/>
      <c r="AF247" s="20"/>
      <c r="AG247" s="20"/>
      <c r="AH247" s="20"/>
      <c r="AI247" s="20"/>
      <c r="AJ247" s="20"/>
      <c r="AK247" s="20"/>
    </row>
    <row r="248" spans="1:37" customFormat="1" ht="14.45" x14ac:dyDescent="0.35">
      <c r="A248" s="45" t="s">
        <v>57</v>
      </c>
      <c r="B248" s="46" t="s">
        <v>119</v>
      </c>
      <c r="C248" s="46" t="s">
        <v>346</v>
      </c>
      <c r="D248" s="12">
        <f>IF(ISBLANK(A248),"",IF(F248=0,"",AVERAGE(G248:XFD248)/3))</f>
        <v>140</v>
      </c>
      <c r="E248" s="16" t="str">
        <f>IF(F248&gt;=18,"Qualify","Non-Qualify")</f>
        <v>Non-Qualify</v>
      </c>
      <c r="F248" s="13">
        <f>IF(ISBLANK(A248),"",COUNT(G248:XFD248)*3)</f>
        <v>3</v>
      </c>
      <c r="G248" s="1"/>
      <c r="H248" s="2"/>
      <c r="I248" s="2">
        <v>420</v>
      </c>
      <c r="J248" s="2"/>
      <c r="K248" s="2"/>
      <c r="L248" s="3"/>
      <c r="M248" s="4"/>
      <c r="N248" s="5"/>
      <c r="O248" s="5"/>
      <c r="P248" s="5"/>
      <c r="Q248" s="5"/>
      <c r="R248" s="8"/>
      <c r="S248" s="9"/>
      <c r="T248" s="9"/>
      <c r="U248" s="9"/>
      <c r="V248" s="9"/>
      <c r="W248" s="9"/>
      <c r="X248" s="9"/>
      <c r="Y248" s="19"/>
      <c r="Z248" s="19"/>
      <c r="AA248" s="19"/>
      <c r="AB248" s="19"/>
      <c r="AC248" s="19"/>
      <c r="AD248" s="19"/>
      <c r="AE248" s="20"/>
      <c r="AF248" s="20"/>
      <c r="AG248" s="20"/>
      <c r="AH248" s="20"/>
      <c r="AI248" s="20"/>
      <c r="AJ248" s="20"/>
      <c r="AK248" s="20"/>
    </row>
    <row r="249" spans="1:37" customFormat="1" ht="14.45" x14ac:dyDescent="0.35">
      <c r="A249" s="45" t="s">
        <v>57</v>
      </c>
      <c r="B249" s="46" t="s">
        <v>90</v>
      </c>
      <c r="C249" s="46" t="s">
        <v>347</v>
      </c>
      <c r="D249" s="12">
        <f>IF(ISBLANK(A249),"",IF(F249=0,"",AVERAGE(G249:XFD249)/3))</f>
        <v>182.11111111111111</v>
      </c>
      <c r="E249" s="16" t="str">
        <f>IF(F249&gt;=18,"Qualify","Non-Qualify")</f>
        <v>Non-Qualify</v>
      </c>
      <c r="F249" s="13">
        <f>IF(ISBLANK(A249),"",COUNT(G249:XFD249)*3)</f>
        <v>9</v>
      </c>
      <c r="G249" s="1"/>
      <c r="H249" s="2"/>
      <c r="I249" s="2"/>
      <c r="J249" s="2"/>
      <c r="K249" s="2"/>
      <c r="L249" s="3"/>
      <c r="M249" s="4">
        <v>536</v>
      </c>
      <c r="N249" s="5"/>
      <c r="O249" s="5">
        <v>478</v>
      </c>
      <c r="P249" s="5">
        <v>625</v>
      </c>
      <c r="Q249" s="5"/>
      <c r="R249" s="8"/>
      <c r="S249" s="9"/>
      <c r="T249" s="9"/>
      <c r="U249" s="9"/>
      <c r="V249" s="9"/>
      <c r="W249" s="9"/>
      <c r="X249" s="9"/>
      <c r="Y249" s="19"/>
      <c r="Z249" s="19"/>
      <c r="AA249" s="19"/>
      <c r="AB249" s="19"/>
      <c r="AC249" s="19"/>
      <c r="AD249" s="19"/>
      <c r="AE249" s="20"/>
      <c r="AF249" s="20"/>
      <c r="AG249" s="20"/>
      <c r="AH249" s="20"/>
      <c r="AI249" s="20"/>
      <c r="AJ249" s="20"/>
      <c r="AK249" s="20"/>
    </row>
    <row r="250" spans="1:37" customFormat="1" ht="14.45" x14ac:dyDescent="0.35">
      <c r="A250" s="45" t="s">
        <v>349</v>
      </c>
      <c r="B250" s="46" t="s">
        <v>51</v>
      </c>
      <c r="C250" s="46" t="s">
        <v>350</v>
      </c>
      <c r="D250" s="12" t="str">
        <f>IF(ISBLANK(A250),"",IF(F250=0,"",AVERAGE(G250:XFD250)/3))</f>
        <v/>
      </c>
      <c r="E250" s="16" t="str">
        <f>IF(F250&gt;=18,"Qualify","Non-Qualify")</f>
        <v>Non-Qualify</v>
      </c>
      <c r="F250" s="13">
        <f>IF(ISBLANK(A250),"",COUNT(G250:XFD250)*3)</f>
        <v>0</v>
      </c>
      <c r="G250" s="1"/>
      <c r="H250" s="2"/>
      <c r="I250" s="2"/>
      <c r="J250" s="2"/>
      <c r="K250" s="2"/>
      <c r="L250" s="3"/>
      <c r="M250" s="4"/>
      <c r="N250" s="5"/>
      <c r="O250" s="5"/>
      <c r="P250" s="5"/>
      <c r="Q250" s="5"/>
      <c r="R250" s="8"/>
      <c r="S250" s="9"/>
      <c r="T250" s="9"/>
      <c r="U250" s="9"/>
      <c r="V250" s="9"/>
      <c r="W250" s="9"/>
      <c r="X250" s="9"/>
      <c r="Y250" s="19"/>
      <c r="Z250" s="19"/>
      <c r="AA250" s="19"/>
      <c r="AB250" s="19"/>
      <c r="AC250" s="19"/>
      <c r="AD250" s="19"/>
      <c r="AE250" s="20"/>
      <c r="AF250" s="20"/>
      <c r="AG250" s="20"/>
      <c r="AH250" s="20"/>
      <c r="AI250" s="20"/>
      <c r="AJ250" s="20"/>
      <c r="AK250" s="20"/>
    </row>
    <row r="251" spans="1:37" customFormat="1" ht="14.45" x14ac:dyDescent="0.35">
      <c r="A251" s="45" t="s">
        <v>351</v>
      </c>
      <c r="B251" s="46" t="s">
        <v>352</v>
      </c>
      <c r="C251" s="46"/>
      <c r="D251" s="12">
        <f>IF(ISBLANK(A251),"",IF(F251=0,"",AVERAGE(G251:XFD251)/3))</f>
        <v>216.44444444444446</v>
      </c>
      <c r="E251" s="16" t="str">
        <f>IF(F251&gt;=18,"Qualify","Non-Qualify")</f>
        <v>Non-Qualify</v>
      </c>
      <c r="F251" s="13">
        <f>IF(ISBLANK(A251),"",COUNT(G251:XFD251)*3)</f>
        <v>9</v>
      </c>
      <c r="G251" s="1"/>
      <c r="H251" s="2"/>
      <c r="I251" s="2"/>
      <c r="J251" s="2"/>
      <c r="K251" s="2"/>
      <c r="L251" s="3"/>
      <c r="M251" s="4"/>
      <c r="N251" s="5"/>
      <c r="O251" s="5"/>
      <c r="P251" s="5"/>
      <c r="Q251" s="5"/>
      <c r="R251" s="8"/>
      <c r="S251" s="9"/>
      <c r="T251" s="9"/>
      <c r="U251" s="9"/>
      <c r="V251" s="9"/>
      <c r="W251" s="9"/>
      <c r="X251" s="9"/>
      <c r="Y251" s="19">
        <v>563</v>
      </c>
      <c r="Z251" s="19"/>
      <c r="AA251" s="19">
        <v>648</v>
      </c>
      <c r="AB251" s="19">
        <v>737</v>
      </c>
      <c r="AC251" s="19"/>
      <c r="AD251" s="19"/>
      <c r="AE251" s="20"/>
      <c r="AF251" s="20"/>
      <c r="AG251" s="20"/>
      <c r="AH251" s="20"/>
      <c r="AI251" s="20"/>
      <c r="AJ251" s="20"/>
      <c r="AK251" s="20"/>
    </row>
    <row r="252" spans="1:37" customFormat="1" ht="14.45" x14ac:dyDescent="0.35">
      <c r="A252" s="45" t="s">
        <v>351</v>
      </c>
      <c r="B252" s="46" t="s">
        <v>353</v>
      </c>
      <c r="C252" s="46"/>
      <c r="D252" s="12">
        <f>IF(ISBLANK(A252),"",IF(F252=0,"",AVERAGE(G252:XFD252)/3))</f>
        <v>189.7777777777778</v>
      </c>
      <c r="E252" s="16" t="str">
        <f>IF(F252&gt;=18,"Qualify","Non-Qualify")</f>
        <v>Non-Qualify</v>
      </c>
      <c r="F252" s="13">
        <f>IF(ISBLANK(A252),"",COUNT(G252:XFD252)*3)</f>
        <v>9</v>
      </c>
      <c r="G252" s="1"/>
      <c r="H252" s="2"/>
      <c r="I252" s="2"/>
      <c r="J252" s="2"/>
      <c r="K252" s="2"/>
      <c r="L252" s="3"/>
      <c r="M252" s="4"/>
      <c r="N252" s="5"/>
      <c r="O252" s="5"/>
      <c r="P252" s="5"/>
      <c r="Q252" s="5"/>
      <c r="R252" s="8"/>
      <c r="S252" s="9"/>
      <c r="T252" s="9"/>
      <c r="U252" s="9"/>
      <c r="V252" s="9"/>
      <c r="W252" s="9"/>
      <c r="X252" s="9"/>
      <c r="Y252" s="19">
        <v>491</v>
      </c>
      <c r="Z252" s="19"/>
      <c r="AA252" s="19">
        <v>565</v>
      </c>
      <c r="AB252" s="19">
        <v>652</v>
      </c>
      <c r="AC252" s="19"/>
      <c r="AD252" s="19"/>
      <c r="AE252" s="20"/>
      <c r="AF252" s="20"/>
      <c r="AG252" s="20"/>
      <c r="AH252" s="20"/>
      <c r="AI252" s="20"/>
      <c r="AJ252" s="20"/>
      <c r="AK252" s="20"/>
    </row>
    <row r="253" spans="1:37" customFormat="1" ht="14.45" x14ac:dyDescent="0.35">
      <c r="A253" s="45" t="s">
        <v>354</v>
      </c>
      <c r="B253" s="46" t="s">
        <v>95</v>
      </c>
      <c r="C253" s="46"/>
      <c r="D253" s="12">
        <f>IF(ISBLANK(A253),"",IF(F253=0,"",AVERAGE(G253:XFD253)/3))</f>
        <v>205.7777777777778</v>
      </c>
      <c r="E253" s="16" t="str">
        <f>IF(F253&gt;=18,"Qualify","Non-Qualify")</f>
        <v>Non-Qualify</v>
      </c>
      <c r="F253" s="13">
        <f>IF(ISBLANK(A253),"",COUNT(G253:XFD253)*3)</f>
        <v>9</v>
      </c>
      <c r="G253" s="1">
        <v>642</v>
      </c>
      <c r="H253" s="2"/>
      <c r="I253" s="2">
        <v>563</v>
      </c>
      <c r="J253" s="2">
        <v>647</v>
      </c>
      <c r="K253" s="2"/>
      <c r="L253" s="3"/>
      <c r="M253" s="4"/>
      <c r="N253" s="5"/>
      <c r="O253" s="5"/>
      <c r="P253" s="5"/>
      <c r="Q253" s="5"/>
      <c r="R253" s="8"/>
      <c r="S253" s="9"/>
      <c r="T253" s="9"/>
      <c r="U253" s="9"/>
      <c r="V253" s="9"/>
      <c r="W253" s="9"/>
      <c r="X253" s="9"/>
      <c r="Y253" s="19"/>
      <c r="Z253" s="19"/>
      <c r="AA253" s="19"/>
      <c r="AB253" s="19"/>
      <c r="AC253" s="19"/>
      <c r="AD253" s="19"/>
      <c r="AE253" s="20"/>
      <c r="AF253" s="20"/>
      <c r="AG253" s="20"/>
      <c r="AH253" s="20"/>
      <c r="AI253" s="20"/>
      <c r="AJ253" s="20"/>
      <c r="AK253" s="20"/>
    </row>
    <row r="254" spans="1:37" customFormat="1" ht="14.45" x14ac:dyDescent="0.35">
      <c r="A254" s="45" t="s">
        <v>355</v>
      </c>
      <c r="B254" s="46" t="s">
        <v>165</v>
      </c>
      <c r="C254" s="46" t="s">
        <v>356</v>
      </c>
      <c r="D254" s="12" t="str">
        <f>IF(ISBLANK(A254),"",IF(F254=0,"",AVERAGE(G254:XFD254)/3))</f>
        <v/>
      </c>
      <c r="E254" s="16" t="str">
        <f>IF(F254&gt;=18,"Qualify","Non-Qualify")</f>
        <v>Non-Qualify</v>
      </c>
      <c r="F254" s="13">
        <f>IF(ISBLANK(A254),"",COUNT(G254:XFD254)*3)</f>
        <v>0</v>
      </c>
      <c r="G254" s="1"/>
      <c r="H254" s="2"/>
      <c r="I254" s="2"/>
      <c r="J254" s="2"/>
      <c r="K254" s="2"/>
      <c r="L254" s="3"/>
      <c r="M254" s="4"/>
      <c r="N254" s="5"/>
      <c r="O254" s="5"/>
      <c r="P254" s="5"/>
      <c r="Q254" s="5"/>
      <c r="R254" s="8"/>
      <c r="S254" s="9"/>
      <c r="T254" s="9"/>
      <c r="U254" s="9"/>
      <c r="V254" s="9"/>
      <c r="W254" s="9"/>
      <c r="X254" s="9"/>
      <c r="Y254" s="19"/>
      <c r="Z254" s="19"/>
      <c r="AA254" s="19"/>
      <c r="AB254" s="19"/>
      <c r="AC254" s="19"/>
      <c r="AD254" s="19"/>
      <c r="AE254" s="20"/>
      <c r="AF254" s="20"/>
      <c r="AG254" s="20"/>
      <c r="AH254" s="20"/>
      <c r="AI254" s="20"/>
      <c r="AJ254" s="20"/>
      <c r="AK254" s="20"/>
    </row>
    <row r="255" spans="1:37" customFormat="1" ht="14.45" x14ac:dyDescent="0.35">
      <c r="A255" s="45" t="s">
        <v>355</v>
      </c>
      <c r="B255" s="46" t="s">
        <v>80</v>
      </c>
      <c r="C255" s="46" t="s">
        <v>357</v>
      </c>
      <c r="D255" s="12">
        <f>IF(ISBLANK(A255),"",IF(F255=0,"",AVERAGE(G255:XFD255)/3))</f>
        <v>183.16666666666666</v>
      </c>
      <c r="E255" s="16" t="str">
        <f>IF(F255&gt;=18,"Qualify","Non-Qualify")</f>
        <v>Non-Qualify</v>
      </c>
      <c r="F255" s="13">
        <f>IF(ISBLANK(A255),"",COUNT(G255:XFD255)*3)</f>
        <v>6</v>
      </c>
      <c r="G255" s="1"/>
      <c r="H255" s="2"/>
      <c r="I255" s="2"/>
      <c r="J255" s="2"/>
      <c r="K255" s="2"/>
      <c r="L255" s="3"/>
      <c r="M255" s="4"/>
      <c r="N255" s="5"/>
      <c r="O255" s="5"/>
      <c r="P255" s="5"/>
      <c r="Q255" s="5"/>
      <c r="R255" s="8"/>
      <c r="S255" s="9"/>
      <c r="T255" s="9"/>
      <c r="U255" s="9"/>
      <c r="V255" s="9"/>
      <c r="W255" s="9"/>
      <c r="X255" s="9"/>
      <c r="Y255" s="19"/>
      <c r="Z255" s="19"/>
      <c r="AA255" s="19"/>
      <c r="AB255" s="19"/>
      <c r="AC255" s="19"/>
      <c r="AD255" s="19"/>
      <c r="AE255" s="20"/>
      <c r="AF255" s="20"/>
      <c r="AG255" s="20"/>
      <c r="AH255" s="20">
        <v>566</v>
      </c>
      <c r="AI255" s="20">
        <v>533</v>
      </c>
      <c r="AJ255" s="20"/>
      <c r="AK255" s="20"/>
    </row>
    <row r="256" spans="1:37" customFormat="1" ht="14.45" x14ac:dyDescent="0.35">
      <c r="A256" s="45" t="s">
        <v>1276</v>
      </c>
      <c r="B256" s="46" t="s">
        <v>51</v>
      </c>
      <c r="C256" s="46" t="s">
        <v>1277</v>
      </c>
      <c r="D256" s="12">
        <f>IF(ISBLANK(A256),"",IF(F256=0,"",AVERAGE(G256:XFD256)/3))</f>
        <v>214.66666666666666</v>
      </c>
      <c r="E256" s="16" t="str">
        <f>IF(F256&gt;=18,"Qualify","Non-Qualify")</f>
        <v>Non-Qualify</v>
      </c>
      <c r="F256" s="13">
        <f>IF(ISBLANK(A256),"",COUNT(G256:XFD256)*3)</f>
        <v>9</v>
      </c>
      <c r="G256" s="1"/>
      <c r="H256" s="2"/>
      <c r="I256" s="2"/>
      <c r="J256" s="2"/>
      <c r="K256" s="2"/>
      <c r="L256" s="3"/>
      <c r="M256" s="4"/>
      <c r="N256" s="5"/>
      <c r="O256" s="5"/>
      <c r="P256" s="5"/>
      <c r="Q256" s="5"/>
      <c r="R256" s="8"/>
      <c r="S256" s="9"/>
      <c r="T256" s="9"/>
      <c r="U256" s="9"/>
      <c r="V256" s="9"/>
      <c r="W256" s="9"/>
      <c r="X256" s="9"/>
      <c r="Y256" s="19"/>
      <c r="Z256" s="19"/>
      <c r="AA256" s="19"/>
      <c r="AB256" s="19"/>
      <c r="AC256" s="19"/>
      <c r="AD256" s="19"/>
      <c r="AE256" s="20">
        <v>682</v>
      </c>
      <c r="AF256" s="20"/>
      <c r="AG256" s="20"/>
      <c r="AH256" s="20">
        <v>645</v>
      </c>
      <c r="AI256" s="20">
        <v>605</v>
      </c>
      <c r="AJ256" s="20"/>
      <c r="AK256" s="20"/>
    </row>
    <row r="257" spans="1:37" customFormat="1" ht="14.45" x14ac:dyDescent="0.35">
      <c r="A257" s="45" t="s">
        <v>334</v>
      </c>
      <c r="B257" s="46" t="s">
        <v>333</v>
      </c>
      <c r="C257" s="46" t="s">
        <v>363</v>
      </c>
      <c r="D257" s="12" t="str">
        <f>IF(ISBLANK(A257),"",IF(F257=0,"",AVERAGE(G257:XFD257)/3))</f>
        <v/>
      </c>
      <c r="E257" s="16" t="str">
        <f>IF(F257&gt;=18,"Qualify","Non-Qualify")</f>
        <v>Non-Qualify</v>
      </c>
      <c r="F257" s="13">
        <f>IF(ISBLANK(A257),"",COUNT(G257:XFD257)*3)</f>
        <v>0</v>
      </c>
      <c r="G257" s="1"/>
      <c r="H257" s="2"/>
      <c r="I257" s="2"/>
      <c r="J257" s="2"/>
      <c r="K257" s="2"/>
      <c r="L257" s="3"/>
      <c r="M257" s="4"/>
      <c r="N257" s="5"/>
      <c r="O257" s="5"/>
      <c r="P257" s="5"/>
      <c r="Q257" s="5"/>
      <c r="R257" s="8"/>
      <c r="S257" s="9"/>
      <c r="T257" s="9"/>
      <c r="U257" s="9"/>
      <c r="V257" s="9"/>
      <c r="W257" s="9"/>
      <c r="X257" s="9"/>
      <c r="Y257" s="19"/>
      <c r="Z257" s="19"/>
      <c r="AA257" s="19"/>
      <c r="AB257" s="19"/>
      <c r="AC257" s="19"/>
      <c r="AD257" s="19"/>
      <c r="AE257" s="20"/>
      <c r="AF257" s="20"/>
      <c r="AG257" s="20"/>
      <c r="AH257" s="20"/>
      <c r="AI257" s="20"/>
      <c r="AJ257" s="20"/>
      <c r="AK257" s="20"/>
    </row>
    <row r="258" spans="1:37" customFormat="1" ht="14.45" x14ac:dyDescent="0.35">
      <c r="A258" s="45" t="s">
        <v>364</v>
      </c>
      <c r="B258" s="46" t="s">
        <v>275</v>
      </c>
      <c r="C258" s="46" t="s">
        <v>367</v>
      </c>
      <c r="D258" s="12" t="str">
        <f>IF(ISBLANK(A258),"",IF(F258=0,"",AVERAGE(G258:XFD258)/3))</f>
        <v/>
      </c>
      <c r="E258" s="16" t="str">
        <f>IF(F258&gt;=18,"Qualify","Non-Qualify")</f>
        <v>Non-Qualify</v>
      </c>
      <c r="F258" s="13">
        <f>IF(ISBLANK(A258),"",COUNT(G258:XFD258)*3)</f>
        <v>0</v>
      </c>
      <c r="G258" s="1"/>
      <c r="H258" s="2"/>
      <c r="I258" s="2"/>
      <c r="J258" s="2"/>
      <c r="K258" s="2"/>
      <c r="L258" s="3"/>
      <c r="M258" s="4"/>
      <c r="N258" s="5"/>
      <c r="O258" s="5"/>
      <c r="P258" s="5"/>
      <c r="Q258" s="5"/>
      <c r="R258" s="8"/>
      <c r="S258" s="9"/>
      <c r="T258" s="9"/>
      <c r="U258" s="9"/>
      <c r="V258" s="9"/>
      <c r="W258" s="9"/>
      <c r="X258" s="9"/>
      <c r="Y258" s="19"/>
      <c r="Z258" s="19"/>
      <c r="AA258" s="19"/>
      <c r="AB258" s="19"/>
      <c r="AC258" s="19"/>
      <c r="AD258" s="19"/>
      <c r="AE258" s="20"/>
      <c r="AF258" s="20"/>
      <c r="AG258" s="20"/>
      <c r="AH258" s="20"/>
      <c r="AI258" s="20"/>
      <c r="AJ258" s="20"/>
      <c r="AK258" s="20"/>
    </row>
    <row r="259" spans="1:37" customFormat="1" ht="14.45" x14ac:dyDescent="0.35">
      <c r="A259" s="45" t="s">
        <v>364</v>
      </c>
      <c r="B259" s="46" t="s">
        <v>44</v>
      </c>
      <c r="C259" s="46" t="s">
        <v>368</v>
      </c>
      <c r="D259" s="12" t="str">
        <f>IF(ISBLANK(A259),"",IF(F259=0,"",AVERAGE(G259:XFD259)/3))</f>
        <v/>
      </c>
      <c r="E259" s="16" t="str">
        <f>IF(F259&gt;=18,"Qualify","Non-Qualify")</f>
        <v>Non-Qualify</v>
      </c>
      <c r="F259" s="13">
        <f>IF(ISBLANK(A259),"",COUNT(G259:XFD259)*3)</f>
        <v>0</v>
      </c>
      <c r="G259" s="1"/>
      <c r="H259" s="2"/>
      <c r="I259" s="2"/>
      <c r="J259" s="2"/>
      <c r="K259" s="2"/>
      <c r="L259" s="3"/>
      <c r="M259" s="4"/>
      <c r="N259" s="5"/>
      <c r="O259" s="5"/>
      <c r="P259" s="5"/>
      <c r="Q259" s="5"/>
      <c r="R259" s="8"/>
      <c r="S259" s="9"/>
      <c r="T259" s="9"/>
      <c r="U259" s="9"/>
      <c r="V259" s="9"/>
      <c r="W259" s="9"/>
      <c r="X259" s="9"/>
      <c r="Y259" s="19"/>
      <c r="Z259" s="19"/>
      <c r="AA259" s="19"/>
      <c r="AB259" s="19"/>
      <c r="AC259" s="19"/>
      <c r="AD259" s="19"/>
      <c r="AE259" s="20"/>
      <c r="AF259" s="20"/>
      <c r="AG259" s="20"/>
      <c r="AH259" s="20"/>
      <c r="AI259" s="20"/>
      <c r="AJ259" s="20"/>
      <c r="AK259" s="20"/>
    </row>
    <row r="260" spans="1:37" customFormat="1" ht="14.45" x14ac:dyDescent="0.35">
      <c r="A260" s="45" t="s">
        <v>369</v>
      </c>
      <c r="B260" s="46" t="s">
        <v>68</v>
      </c>
      <c r="C260" s="46"/>
      <c r="D260" s="12">
        <f>IF(ISBLANK(A260),"",IF(F260=0,"",AVERAGE(G260:XFD260)/3))</f>
        <v>183.55555555555554</v>
      </c>
      <c r="E260" s="16" t="str">
        <f>IF(F260&gt;=18,"Qualify","Non-Qualify")</f>
        <v>Non-Qualify</v>
      </c>
      <c r="F260" s="13">
        <f>IF(ISBLANK(A260),"",COUNT(G260:XFD260)*3)</f>
        <v>9</v>
      </c>
      <c r="G260" s="1">
        <v>603</v>
      </c>
      <c r="H260" s="2"/>
      <c r="I260" s="2">
        <v>564</v>
      </c>
      <c r="J260" s="2">
        <v>485</v>
      </c>
      <c r="K260" s="2"/>
      <c r="L260" s="3"/>
      <c r="M260" s="4"/>
      <c r="N260" s="5"/>
      <c r="O260" s="5"/>
      <c r="P260" s="5"/>
      <c r="Q260" s="5"/>
      <c r="R260" s="8"/>
      <c r="S260" s="9"/>
      <c r="T260" s="9"/>
      <c r="U260" s="9"/>
      <c r="V260" s="9"/>
      <c r="W260" s="9"/>
      <c r="X260" s="9"/>
      <c r="Y260" s="19"/>
      <c r="Z260" s="19"/>
      <c r="AA260" s="19"/>
      <c r="AB260" s="19"/>
      <c r="AC260" s="19"/>
      <c r="AD260" s="19"/>
      <c r="AE260" s="20"/>
      <c r="AF260" s="20"/>
      <c r="AG260" s="20"/>
      <c r="AH260" s="20"/>
      <c r="AI260" s="20"/>
      <c r="AJ260" s="20"/>
      <c r="AK260" s="20"/>
    </row>
    <row r="261" spans="1:37" customFormat="1" ht="14.45" x14ac:dyDescent="0.35">
      <c r="A261" s="45" t="s">
        <v>370</v>
      </c>
      <c r="B261" s="46" t="s">
        <v>371</v>
      </c>
      <c r="C261" s="46" t="s">
        <v>372</v>
      </c>
      <c r="D261" s="12" t="str">
        <f>IF(ISBLANK(A261),"",IF(F261=0,"",AVERAGE(G261:XFD261)/3))</f>
        <v/>
      </c>
      <c r="E261" s="16" t="str">
        <f>IF(F261&gt;=18,"Qualify","Non-Qualify")</f>
        <v>Non-Qualify</v>
      </c>
      <c r="F261" s="13">
        <f>IF(ISBLANK(A261),"",COUNT(G261:XFD261)*3)</f>
        <v>0</v>
      </c>
      <c r="G261" s="1"/>
      <c r="H261" s="2"/>
      <c r="I261" s="2"/>
      <c r="J261" s="2"/>
      <c r="K261" s="2"/>
      <c r="L261" s="3"/>
      <c r="M261" s="4"/>
      <c r="N261" s="5"/>
      <c r="O261" s="5"/>
      <c r="P261" s="5"/>
      <c r="Q261" s="5"/>
      <c r="R261" s="8"/>
      <c r="S261" s="9"/>
      <c r="T261" s="9"/>
      <c r="U261" s="9"/>
      <c r="V261" s="9"/>
      <c r="W261" s="9"/>
      <c r="X261" s="9"/>
      <c r="Y261" s="19"/>
      <c r="Z261" s="19"/>
      <c r="AA261" s="19"/>
      <c r="AB261" s="19"/>
      <c r="AC261" s="19"/>
      <c r="AD261" s="19"/>
      <c r="AE261" s="20"/>
      <c r="AF261" s="20"/>
      <c r="AG261" s="20"/>
      <c r="AH261" s="20"/>
      <c r="AI261" s="20"/>
      <c r="AJ261" s="20"/>
      <c r="AK261" s="20"/>
    </row>
    <row r="262" spans="1:37" customFormat="1" ht="14.45" x14ac:dyDescent="0.35">
      <c r="A262" s="45" t="s">
        <v>373</v>
      </c>
      <c r="B262" s="46" t="s">
        <v>374</v>
      </c>
      <c r="C262" s="46" t="s">
        <v>375</v>
      </c>
      <c r="D262" s="12" t="str">
        <f>IF(ISBLANK(A262),"",IF(F262=0,"",AVERAGE(G262:XFD262)/3))</f>
        <v/>
      </c>
      <c r="E262" s="16" t="str">
        <f>IF(F262&gt;=18,"Qualify","Non-Qualify")</f>
        <v>Non-Qualify</v>
      </c>
      <c r="F262" s="13">
        <f>IF(ISBLANK(A262),"",COUNT(G262:XFD262)*3)</f>
        <v>0</v>
      </c>
      <c r="G262" s="1"/>
      <c r="H262" s="2"/>
      <c r="I262" s="2"/>
      <c r="J262" s="2"/>
      <c r="K262" s="2"/>
      <c r="L262" s="3"/>
      <c r="M262" s="4"/>
      <c r="N262" s="5"/>
      <c r="O262" s="5"/>
      <c r="P262" s="5"/>
      <c r="Q262" s="5"/>
      <c r="R262" s="8"/>
      <c r="S262" s="9"/>
      <c r="T262" s="9"/>
      <c r="U262" s="9"/>
      <c r="V262" s="9"/>
      <c r="W262" s="9"/>
      <c r="X262" s="9"/>
      <c r="Y262" s="19"/>
      <c r="Z262" s="19"/>
      <c r="AA262" s="19"/>
      <c r="AB262" s="19"/>
      <c r="AC262" s="19"/>
      <c r="AD262" s="19"/>
      <c r="AE262" s="20"/>
      <c r="AF262" s="20"/>
      <c r="AG262" s="20"/>
      <c r="AH262" s="20"/>
      <c r="AI262" s="20"/>
      <c r="AJ262" s="20"/>
      <c r="AK262" s="20"/>
    </row>
    <row r="263" spans="1:37" customFormat="1" ht="14.45" x14ac:dyDescent="0.35">
      <c r="A263" s="45" t="s">
        <v>376</v>
      </c>
      <c r="B263" s="46" t="s">
        <v>160</v>
      </c>
      <c r="C263" s="46" t="s">
        <v>377</v>
      </c>
      <c r="D263" s="12" t="str">
        <f>IF(ISBLANK(A263),"",IF(F263=0,"",AVERAGE(G263:XFD263)/3))</f>
        <v/>
      </c>
      <c r="E263" s="16" t="str">
        <f>IF(F263&gt;=18,"Qualify","Non-Qualify")</f>
        <v>Non-Qualify</v>
      </c>
      <c r="F263" s="13">
        <f>IF(ISBLANK(A263),"",COUNT(G263:XFD263)*3)</f>
        <v>0</v>
      </c>
      <c r="G263" s="1"/>
      <c r="H263" s="2"/>
      <c r="I263" s="2"/>
      <c r="J263" s="2"/>
      <c r="K263" s="2"/>
      <c r="L263" s="3"/>
      <c r="M263" s="4"/>
      <c r="N263" s="5"/>
      <c r="O263" s="5"/>
      <c r="P263" s="5"/>
      <c r="Q263" s="5"/>
      <c r="R263" s="8"/>
      <c r="S263" s="9"/>
      <c r="T263" s="9"/>
      <c r="U263" s="9"/>
      <c r="V263" s="9"/>
      <c r="W263" s="9"/>
      <c r="X263" s="9"/>
      <c r="Y263" s="19"/>
      <c r="Z263" s="19"/>
      <c r="AA263" s="19"/>
      <c r="AB263" s="19"/>
      <c r="AC263" s="19"/>
      <c r="AD263" s="19"/>
      <c r="AE263" s="20"/>
      <c r="AF263" s="20"/>
      <c r="AG263" s="20"/>
      <c r="AH263" s="20"/>
      <c r="AI263" s="20"/>
      <c r="AJ263" s="20"/>
      <c r="AK263" s="20"/>
    </row>
    <row r="264" spans="1:37" customFormat="1" ht="14.45" x14ac:dyDescent="0.35">
      <c r="A264" s="45" t="s">
        <v>378</v>
      </c>
      <c r="B264" s="46" t="s">
        <v>30</v>
      </c>
      <c r="C264" s="46"/>
      <c r="D264" s="12">
        <f>IF(ISBLANK(A264),"",IF(F264=0,"",AVERAGE(G264:XFD264)/3))</f>
        <v>178.7777777777778</v>
      </c>
      <c r="E264" s="16" t="str">
        <f>IF(F264&gt;=18,"Qualify","Non-Qualify")</f>
        <v>Non-Qualify</v>
      </c>
      <c r="F264" s="13">
        <f>IF(ISBLANK(A264),"",COUNT(G264:XFD264)*3)</f>
        <v>9</v>
      </c>
      <c r="G264" s="1"/>
      <c r="H264" s="2"/>
      <c r="I264" s="2"/>
      <c r="J264" s="2"/>
      <c r="K264" s="2"/>
      <c r="L264" s="3"/>
      <c r="M264" s="4"/>
      <c r="N264" s="5"/>
      <c r="O264" s="5"/>
      <c r="P264" s="5"/>
      <c r="Q264" s="5"/>
      <c r="R264" s="8"/>
      <c r="S264" s="9">
        <v>570</v>
      </c>
      <c r="T264" s="9"/>
      <c r="U264" s="9">
        <f>179+184+171</f>
        <v>534</v>
      </c>
      <c r="V264" s="9">
        <f>193+160+152</f>
        <v>505</v>
      </c>
      <c r="W264" s="9"/>
      <c r="X264" s="9"/>
      <c r="Y264" s="19"/>
      <c r="Z264" s="19"/>
      <c r="AA264" s="19"/>
      <c r="AB264" s="19"/>
      <c r="AC264" s="19"/>
      <c r="AD264" s="19"/>
      <c r="AE264" s="20"/>
      <c r="AF264" s="20"/>
      <c r="AG264" s="20"/>
      <c r="AH264" s="20"/>
      <c r="AI264" s="20"/>
      <c r="AJ264" s="20"/>
      <c r="AK264" s="20"/>
    </row>
    <row r="265" spans="1:37" customFormat="1" ht="14.45" x14ac:dyDescent="0.35">
      <c r="A265" s="45" t="s">
        <v>379</v>
      </c>
      <c r="B265" s="46" t="s">
        <v>380</v>
      </c>
      <c r="C265" s="46" t="s">
        <v>381</v>
      </c>
      <c r="D265" s="12" t="str">
        <f>IF(ISBLANK(A265),"",IF(F265=0,"",AVERAGE(G265:XFD265)/3))</f>
        <v/>
      </c>
      <c r="E265" s="16" t="str">
        <f>IF(F265&gt;=18,"Qualify","Non-Qualify")</f>
        <v>Non-Qualify</v>
      </c>
      <c r="F265" s="13">
        <f>IF(ISBLANK(A265),"",COUNT(G265:XFD265)*3)</f>
        <v>0</v>
      </c>
      <c r="G265" s="1"/>
      <c r="H265" s="2"/>
      <c r="I265" s="2"/>
      <c r="J265" s="2"/>
      <c r="K265" s="2"/>
      <c r="L265" s="3"/>
      <c r="M265" s="4"/>
      <c r="N265" s="5"/>
      <c r="O265" s="5"/>
      <c r="P265" s="5"/>
      <c r="Q265" s="5"/>
      <c r="R265" s="8"/>
      <c r="S265" s="9"/>
      <c r="T265" s="9"/>
      <c r="U265" s="9"/>
      <c r="V265" s="9"/>
      <c r="W265" s="9"/>
      <c r="X265" s="9"/>
      <c r="Y265" s="19"/>
      <c r="Z265" s="19"/>
      <c r="AA265" s="19"/>
      <c r="AB265" s="19"/>
      <c r="AC265" s="19"/>
      <c r="AD265" s="19"/>
      <c r="AE265" s="20"/>
      <c r="AF265" s="20"/>
      <c r="AG265" s="20"/>
      <c r="AH265" s="20"/>
      <c r="AI265" s="20"/>
      <c r="AJ265" s="20"/>
      <c r="AK265" s="20"/>
    </row>
    <row r="266" spans="1:37" customFormat="1" ht="14.45" x14ac:dyDescent="0.35">
      <c r="A266" s="45" t="s">
        <v>382</v>
      </c>
      <c r="B266" s="46" t="s">
        <v>136</v>
      </c>
      <c r="C266" s="46" t="s">
        <v>383</v>
      </c>
      <c r="D266" s="12" t="str">
        <f>IF(ISBLANK(A266),"",IF(F266=0,"",AVERAGE(G266:XFD266)/3))</f>
        <v/>
      </c>
      <c r="E266" s="16" t="str">
        <f>IF(F266&gt;=18,"Qualify","Non-Qualify")</f>
        <v>Non-Qualify</v>
      </c>
      <c r="F266" s="13">
        <f>IF(ISBLANK(A266),"",COUNT(G266:XFD266)*3)</f>
        <v>0</v>
      </c>
      <c r="G266" s="1"/>
      <c r="H266" s="2"/>
      <c r="I266" s="2"/>
      <c r="J266" s="2"/>
      <c r="K266" s="2"/>
      <c r="L266" s="3"/>
      <c r="M266" s="4"/>
      <c r="N266" s="5"/>
      <c r="O266" s="5"/>
      <c r="P266" s="5"/>
      <c r="Q266" s="5"/>
      <c r="R266" s="8"/>
      <c r="S266" s="9"/>
      <c r="T266" s="9"/>
      <c r="U266" s="9"/>
      <c r="V266" s="9"/>
      <c r="W266" s="9"/>
      <c r="X266" s="9"/>
      <c r="Y266" s="19"/>
      <c r="Z266" s="19"/>
      <c r="AA266" s="19"/>
      <c r="AB266" s="19"/>
      <c r="AC266" s="19"/>
      <c r="AD266" s="19"/>
      <c r="AE266" s="20"/>
      <c r="AF266" s="20"/>
      <c r="AG266" s="20"/>
      <c r="AH266" s="20"/>
      <c r="AI266" s="20"/>
      <c r="AJ266" s="20"/>
      <c r="AK266" s="20"/>
    </row>
    <row r="267" spans="1:37" customFormat="1" ht="14.45" x14ac:dyDescent="0.35">
      <c r="A267" s="45" t="s">
        <v>384</v>
      </c>
      <c r="B267" s="46" t="s">
        <v>266</v>
      </c>
      <c r="C267" s="46"/>
      <c r="D267" s="12">
        <f>IF(ISBLANK(A267),"",IF(F267=0,"",AVERAGE(G267:XFD267)/3))</f>
        <v>202.55555555555554</v>
      </c>
      <c r="E267" s="16" t="str">
        <f>IF(F267&gt;=18,"Qualify","Non-Qualify")</f>
        <v>Non-Qualify</v>
      </c>
      <c r="F267" s="13">
        <f>IF(ISBLANK(A267),"",COUNT(G267:XFD267)*3)</f>
        <v>9</v>
      </c>
      <c r="G267" s="1">
        <v>621</v>
      </c>
      <c r="H267" s="2"/>
      <c r="I267" s="2">
        <v>568</v>
      </c>
      <c r="J267" s="2">
        <v>634</v>
      </c>
      <c r="K267" s="2"/>
      <c r="L267" s="3"/>
      <c r="M267" s="4"/>
      <c r="N267" s="5"/>
      <c r="O267" s="5"/>
      <c r="P267" s="5"/>
      <c r="Q267" s="5"/>
      <c r="R267" s="8"/>
      <c r="S267" s="9"/>
      <c r="T267" s="9"/>
      <c r="U267" s="9"/>
      <c r="V267" s="9"/>
      <c r="W267" s="9"/>
      <c r="X267" s="9"/>
      <c r="Y267" s="19"/>
      <c r="Z267" s="19"/>
      <c r="AA267" s="19"/>
      <c r="AB267" s="19"/>
      <c r="AC267" s="19"/>
      <c r="AD267" s="19"/>
      <c r="AE267" s="20"/>
      <c r="AF267" s="20"/>
      <c r="AG267" s="20"/>
      <c r="AH267" s="20"/>
      <c r="AI267" s="20"/>
      <c r="AJ267" s="20"/>
      <c r="AK267" s="20"/>
    </row>
    <row r="268" spans="1:37" customFormat="1" ht="14.45" x14ac:dyDescent="0.35">
      <c r="A268" s="45" t="s">
        <v>1278</v>
      </c>
      <c r="B268" s="46" t="s">
        <v>1279</v>
      </c>
      <c r="C268" s="46" t="s">
        <v>1280</v>
      </c>
      <c r="D268" s="12">
        <f>IF(ISBLANK(A268),"",IF(F268=0,"",AVERAGE(G268:XFD268)/3))</f>
        <v>193.11111111111111</v>
      </c>
      <c r="E268" s="16" t="str">
        <f>IF(F268&gt;=18,"Qualify","Non-Qualify")</f>
        <v>Non-Qualify</v>
      </c>
      <c r="F268" s="13">
        <f>IF(ISBLANK(A268),"",COUNT(G268:XFD268)*3)</f>
        <v>9</v>
      </c>
      <c r="G268" s="1"/>
      <c r="H268" s="2"/>
      <c r="I268" s="2"/>
      <c r="J268" s="2"/>
      <c r="K268" s="2"/>
      <c r="L268" s="3"/>
      <c r="M268" s="4"/>
      <c r="N268" s="5"/>
      <c r="O268" s="5"/>
      <c r="P268" s="5"/>
      <c r="Q268" s="5"/>
      <c r="R268" s="8"/>
      <c r="S268" s="9"/>
      <c r="T268" s="9"/>
      <c r="U268" s="9"/>
      <c r="V268" s="9"/>
      <c r="W268" s="9"/>
      <c r="X268" s="9"/>
      <c r="Y268" s="19"/>
      <c r="Z268" s="19"/>
      <c r="AA268" s="19"/>
      <c r="AB268" s="19"/>
      <c r="AC268" s="19"/>
      <c r="AD268" s="19"/>
      <c r="AE268" s="20">
        <v>551</v>
      </c>
      <c r="AF268" s="20"/>
      <c r="AG268" s="20"/>
      <c r="AH268" s="20">
        <v>641</v>
      </c>
      <c r="AI268" s="20">
        <v>546</v>
      </c>
      <c r="AJ268" s="20"/>
      <c r="AK268" s="20"/>
    </row>
    <row r="269" spans="1:37" customFormat="1" ht="14.45" x14ac:dyDescent="0.35">
      <c r="A269" s="45" t="s">
        <v>385</v>
      </c>
      <c r="B269" s="46" t="s">
        <v>134</v>
      </c>
      <c r="C269" s="46" t="s">
        <v>386</v>
      </c>
      <c r="D269" s="12">
        <f>IF(ISBLANK(A269),"",IF(F269=0,"",AVERAGE(G269:XFD269)/3))</f>
        <v>184.66666666666666</v>
      </c>
      <c r="E269" s="16" t="str">
        <f>IF(F269&gt;=18,"Qualify","Non-Qualify")</f>
        <v>Non-Qualify</v>
      </c>
      <c r="F269" s="13">
        <f>IF(ISBLANK(A269),"",COUNT(G269:XFD269)*3)</f>
        <v>6</v>
      </c>
      <c r="G269" s="1"/>
      <c r="H269" s="2"/>
      <c r="I269" s="2"/>
      <c r="J269" s="2"/>
      <c r="K269" s="2"/>
      <c r="L269" s="3"/>
      <c r="M269" s="4"/>
      <c r="N269" s="5"/>
      <c r="O269" s="5"/>
      <c r="P269" s="5"/>
      <c r="Q269" s="5"/>
      <c r="R269" s="8"/>
      <c r="S269" s="9"/>
      <c r="T269" s="9"/>
      <c r="U269" s="9"/>
      <c r="V269" s="9"/>
      <c r="W269" s="9"/>
      <c r="X269" s="9"/>
      <c r="Y269" s="19"/>
      <c r="Z269" s="19"/>
      <c r="AA269" s="19"/>
      <c r="AB269" s="19"/>
      <c r="AC269" s="19"/>
      <c r="AD269" s="19"/>
      <c r="AE269" s="20"/>
      <c r="AF269" s="20"/>
      <c r="AG269" s="20"/>
      <c r="AH269" s="20">
        <v>566</v>
      </c>
      <c r="AI269" s="20">
        <v>542</v>
      </c>
      <c r="AJ269" s="20"/>
      <c r="AK269" s="20"/>
    </row>
    <row r="270" spans="1:37" customFormat="1" ht="14.45" x14ac:dyDescent="0.35">
      <c r="A270" s="45" t="s">
        <v>1281</v>
      </c>
      <c r="B270" s="46" t="s">
        <v>612</v>
      </c>
      <c r="C270" s="46" t="s">
        <v>1282</v>
      </c>
      <c r="D270" s="12">
        <f>IF(ISBLANK(A270),"",IF(F270=0,"",AVERAGE(G270:XFD270)/3))</f>
        <v>215.33333333333334</v>
      </c>
      <c r="E270" s="16" t="str">
        <f>IF(F270&gt;=18,"Qualify","Non-Qualify")</f>
        <v>Non-Qualify</v>
      </c>
      <c r="F270" s="13">
        <f>IF(ISBLANK(A270),"",COUNT(G270:XFD270)*3)</f>
        <v>9</v>
      </c>
      <c r="G270" s="1"/>
      <c r="H270" s="2"/>
      <c r="I270" s="2"/>
      <c r="J270" s="2"/>
      <c r="K270" s="2"/>
      <c r="L270" s="3"/>
      <c r="M270" s="4"/>
      <c r="N270" s="5"/>
      <c r="O270" s="5"/>
      <c r="P270" s="5"/>
      <c r="Q270" s="5"/>
      <c r="R270" s="8"/>
      <c r="S270" s="9"/>
      <c r="T270" s="9"/>
      <c r="U270" s="9"/>
      <c r="V270" s="9"/>
      <c r="W270" s="9"/>
      <c r="X270" s="9"/>
      <c r="Y270" s="19"/>
      <c r="Z270" s="19"/>
      <c r="AA270" s="19"/>
      <c r="AB270" s="19"/>
      <c r="AC270" s="19"/>
      <c r="AD270" s="19"/>
      <c r="AE270" s="20">
        <v>674</v>
      </c>
      <c r="AF270" s="20"/>
      <c r="AG270" s="20"/>
      <c r="AH270" s="20">
        <v>641</v>
      </c>
      <c r="AI270" s="20">
        <v>623</v>
      </c>
      <c r="AJ270" s="20"/>
      <c r="AK270" s="20"/>
    </row>
    <row r="271" spans="1:37" customFormat="1" ht="14.45" x14ac:dyDescent="0.35">
      <c r="A271" s="45" t="s">
        <v>1281</v>
      </c>
      <c r="B271" s="46" t="s">
        <v>1284</v>
      </c>
      <c r="C271" s="46" t="s">
        <v>1283</v>
      </c>
      <c r="D271" s="12">
        <f>IF(ISBLANK(A271),"",IF(F271=0,"",AVERAGE(G271:XFD271)/3))</f>
        <v>160</v>
      </c>
      <c r="E271" s="16" t="str">
        <f>IF(F271&gt;=18,"Qualify","Non-Qualify")</f>
        <v>Non-Qualify</v>
      </c>
      <c r="F271" s="13">
        <f>IF(ISBLANK(A271),"",COUNT(G271:XFD271)*3)</f>
        <v>9</v>
      </c>
      <c r="G271" s="1"/>
      <c r="H271" s="2"/>
      <c r="I271" s="2"/>
      <c r="J271" s="2"/>
      <c r="K271" s="2"/>
      <c r="L271" s="3"/>
      <c r="M271" s="4"/>
      <c r="N271" s="5"/>
      <c r="O271" s="5"/>
      <c r="P271" s="5"/>
      <c r="Q271" s="5"/>
      <c r="R271" s="8"/>
      <c r="S271" s="9"/>
      <c r="T271" s="9"/>
      <c r="U271" s="9"/>
      <c r="V271" s="9"/>
      <c r="W271" s="9"/>
      <c r="X271" s="9"/>
      <c r="Y271" s="19"/>
      <c r="Z271" s="19"/>
      <c r="AA271" s="19"/>
      <c r="AB271" s="19"/>
      <c r="AC271" s="19"/>
      <c r="AD271" s="19"/>
      <c r="AE271" s="20">
        <v>482</v>
      </c>
      <c r="AF271" s="20"/>
      <c r="AG271" s="20"/>
      <c r="AH271" s="20">
        <v>499</v>
      </c>
      <c r="AI271" s="20">
        <v>459</v>
      </c>
      <c r="AJ271" s="20"/>
      <c r="AK271" s="20"/>
    </row>
    <row r="272" spans="1:37" customFormat="1" ht="14.45" x14ac:dyDescent="0.35">
      <c r="A272" s="45" t="s">
        <v>1285</v>
      </c>
      <c r="B272" s="46" t="s">
        <v>196</v>
      </c>
      <c r="C272" s="46" t="s">
        <v>1286</v>
      </c>
      <c r="D272" s="12">
        <f>IF(ISBLANK(A272),"",IF(F272=0,"",AVERAGE(G272:XFD272)/3))</f>
        <v>181.11111111111111</v>
      </c>
      <c r="E272" s="16" t="str">
        <f>IF(F272&gt;=18,"Qualify","Non-Qualify")</f>
        <v>Non-Qualify</v>
      </c>
      <c r="F272" s="13">
        <f>IF(ISBLANK(A272),"",COUNT(G272:XFD272)*3)</f>
        <v>9</v>
      </c>
      <c r="G272" s="1"/>
      <c r="H272" s="2"/>
      <c r="I272" s="2"/>
      <c r="J272" s="2"/>
      <c r="K272" s="2"/>
      <c r="L272" s="3"/>
      <c r="M272" s="4"/>
      <c r="N272" s="5"/>
      <c r="O272" s="5"/>
      <c r="P272" s="5"/>
      <c r="Q272" s="5"/>
      <c r="R272" s="8"/>
      <c r="S272" s="9"/>
      <c r="T272" s="9"/>
      <c r="U272" s="9"/>
      <c r="V272" s="9"/>
      <c r="W272" s="9"/>
      <c r="X272" s="9"/>
      <c r="Y272" s="19"/>
      <c r="Z272" s="19"/>
      <c r="AA272" s="19"/>
      <c r="AB272" s="19"/>
      <c r="AC272" s="19"/>
      <c r="AD272" s="19"/>
      <c r="AE272" s="20">
        <v>571</v>
      </c>
      <c r="AF272" s="20"/>
      <c r="AG272" s="20"/>
      <c r="AH272" s="20">
        <v>520</v>
      </c>
      <c r="AI272" s="20">
        <v>539</v>
      </c>
      <c r="AJ272" s="20"/>
      <c r="AK272" s="20"/>
    </row>
    <row r="273" spans="1:37" customFormat="1" ht="14.45" x14ac:dyDescent="0.35">
      <c r="A273" s="45" t="s">
        <v>388</v>
      </c>
      <c r="B273" s="46" t="s">
        <v>389</v>
      </c>
      <c r="C273" s="46"/>
      <c r="D273" s="12">
        <f>IF(ISBLANK(A273),"",IF(F273=0,"",AVERAGE(G273:XFD273)/3))</f>
        <v>216.2222222222222</v>
      </c>
      <c r="E273" s="16" t="str">
        <f>IF(F273&gt;=18,"Qualify","Non-Qualify")</f>
        <v>Non-Qualify</v>
      </c>
      <c r="F273" s="13">
        <f>IF(ISBLANK(A273),"",COUNT(G273:XFD273)*3)</f>
        <v>9</v>
      </c>
      <c r="G273" s="1"/>
      <c r="H273" s="2"/>
      <c r="I273" s="2"/>
      <c r="J273" s="2"/>
      <c r="K273" s="2"/>
      <c r="L273" s="3"/>
      <c r="M273" s="4"/>
      <c r="N273" s="5"/>
      <c r="O273" s="5"/>
      <c r="P273" s="5"/>
      <c r="Q273" s="5"/>
      <c r="R273" s="8"/>
      <c r="S273" s="9">
        <v>649</v>
      </c>
      <c r="T273" s="9"/>
      <c r="U273" s="9">
        <f>268+268+166</f>
        <v>702</v>
      </c>
      <c r="V273" s="9">
        <f>224+183+188</f>
        <v>595</v>
      </c>
      <c r="W273" s="9"/>
      <c r="X273" s="9"/>
      <c r="Y273" s="19"/>
      <c r="Z273" s="19"/>
      <c r="AA273" s="19"/>
      <c r="AB273" s="19"/>
      <c r="AC273" s="19"/>
      <c r="AD273" s="19"/>
      <c r="AE273" s="20"/>
      <c r="AF273" s="20"/>
      <c r="AG273" s="20"/>
      <c r="AH273" s="20"/>
      <c r="AI273" s="20"/>
      <c r="AJ273" s="20"/>
      <c r="AK273" s="20"/>
    </row>
    <row r="274" spans="1:37" customFormat="1" ht="14.45" x14ac:dyDescent="0.35">
      <c r="A274" s="45" t="s">
        <v>393</v>
      </c>
      <c r="B274" s="46" t="s">
        <v>394</v>
      </c>
      <c r="C274" s="46" t="s">
        <v>395</v>
      </c>
      <c r="D274" s="12" t="str">
        <f>IF(ISBLANK(A274),"",IF(F274=0,"",AVERAGE(G274:XFD274)/3))</f>
        <v/>
      </c>
      <c r="E274" s="16" t="str">
        <f>IF(F274&gt;=18,"Qualify","Non-Qualify")</f>
        <v>Non-Qualify</v>
      </c>
      <c r="F274" s="13">
        <f>IF(ISBLANK(A274),"",COUNT(G274:XFD274)*3)</f>
        <v>0</v>
      </c>
      <c r="G274" s="1"/>
      <c r="H274" s="2"/>
      <c r="I274" s="2"/>
      <c r="J274" s="2"/>
      <c r="K274" s="2"/>
      <c r="L274" s="3"/>
      <c r="M274" s="4"/>
      <c r="N274" s="5"/>
      <c r="O274" s="5"/>
      <c r="P274" s="5"/>
      <c r="Q274" s="5"/>
      <c r="R274" s="8"/>
      <c r="S274" s="9"/>
      <c r="T274" s="9"/>
      <c r="U274" s="9"/>
      <c r="V274" s="9"/>
      <c r="W274" s="9"/>
      <c r="X274" s="9"/>
      <c r="Y274" s="19"/>
      <c r="Z274" s="19"/>
      <c r="AA274" s="19"/>
      <c r="AB274" s="19"/>
      <c r="AC274" s="19"/>
      <c r="AD274" s="19"/>
      <c r="AE274" s="20"/>
      <c r="AF274" s="20"/>
      <c r="AG274" s="20"/>
      <c r="AH274" s="20"/>
      <c r="AI274" s="20"/>
      <c r="AJ274" s="20"/>
      <c r="AK274" s="20"/>
    </row>
    <row r="275" spans="1:37" customFormat="1" ht="14.45" x14ac:dyDescent="0.35">
      <c r="A275" s="45" t="s">
        <v>396</v>
      </c>
      <c r="B275" s="46" t="s">
        <v>22</v>
      </c>
      <c r="C275" s="46"/>
      <c r="D275" s="12">
        <f>IF(ISBLANK(A275),"",IF(F275=0,"",AVERAGE(G275:XFD275)/3))</f>
        <v>185.2222222222222</v>
      </c>
      <c r="E275" s="16" t="str">
        <f>IF(F275&gt;=18,"Qualify","Non-Qualify")</f>
        <v>Non-Qualify</v>
      </c>
      <c r="F275" s="13">
        <f>IF(ISBLANK(A275),"",COUNT(G275:XFD275)*3)</f>
        <v>9</v>
      </c>
      <c r="G275" s="1"/>
      <c r="H275" s="2"/>
      <c r="I275" s="2"/>
      <c r="J275" s="2"/>
      <c r="K275" s="2"/>
      <c r="L275" s="3"/>
      <c r="M275" s="4"/>
      <c r="N275" s="5"/>
      <c r="O275" s="5"/>
      <c r="P275" s="5"/>
      <c r="Q275" s="5"/>
      <c r="R275" s="8"/>
      <c r="S275" s="9"/>
      <c r="T275" s="9"/>
      <c r="U275" s="9"/>
      <c r="V275" s="9"/>
      <c r="W275" s="9"/>
      <c r="X275" s="9"/>
      <c r="Y275" s="19">
        <v>594</v>
      </c>
      <c r="Z275" s="19"/>
      <c r="AA275" s="19">
        <v>477</v>
      </c>
      <c r="AB275" s="19">
        <v>596</v>
      </c>
      <c r="AC275" s="19"/>
      <c r="AD275" s="19"/>
      <c r="AE275" s="20"/>
      <c r="AF275" s="20"/>
      <c r="AG275" s="20"/>
      <c r="AH275" s="20"/>
      <c r="AI275" s="20"/>
      <c r="AJ275" s="20"/>
      <c r="AK275" s="20"/>
    </row>
    <row r="276" spans="1:37" customFormat="1" ht="14.45" x14ac:dyDescent="0.35">
      <c r="A276" s="45" t="s">
        <v>397</v>
      </c>
      <c r="B276" s="46" t="s">
        <v>398</v>
      </c>
      <c r="C276" s="46" t="s">
        <v>399</v>
      </c>
      <c r="D276" s="12">
        <f>IF(ISBLANK(A276),"",IF(F276=0,"",AVERAGE(G276:XFD276)/3))</f>
        <v>212.11111111111111</v>
      </c>
      <c r="E276" s="16" t="str">
        <f>IF(F276&gt;=18,"Qualify","Non-Qualify")</f>
        <v>Non-Qualify</v>
      </c>
      <c r="F276" s="13">
        <f>IF(ISBLANK(A276),"",COUNT(G276:XFD276)*3)</f>
        <v>9</v>
      </c>
      <c r="G276" s="1">
        <v>651</v>
      </c>
      <c r="H276" s="2"/>
      <c r="I276" s="2">
        <v>674</v>
      </c>
      <c r="J276" s="2">
        <v>584</v>
      </c>
      <c r="K276" s="2"/>
      <c r="L276" s="3"/>
      <c r="M276" s="4"/>
      <c r="N276" s="5"/>
      <c r="O276" s="5"/>
      <c r="P276" s="5"/>
      <c r="Q276" s="5"/>
      <c r="R276" s="8"/>
      <c r="S276" s="9"/>
      <c r="T276" s="9"/>
      <c r="U276" s="9"/>
      <c r="V276" s="9"/>
      <c r="W276" s="9"/>
      <c r="X276" s="9"/>
      <c r="Y276" s="19"/>
      <c r="Z276" s="19"/>
      <c r="AA276" s="19"/>
      <c r="AB276" s="19"/>
      <c r="AC276" s="19"/>
      <c r="AD276" s="19"/>
      <c r="AE276" s="20"/>
      <c r="AF276" s="20"/>
      <c r="AG276" s="20"/>
      <c r="AH276" s="20"/>
      <c r="AI276" s="20"/>
      <c r="AJ276" s="20"/>
      <c r="AK276" s="20"/>
    </row>
    <row r="277" spans="1:37" customFormat="1" ht="14.45" x14ac:dyDescent="0.35">
      <c r="A277" s="45" t="s">
        <v>400</v>
      </c>
      <c r="B277" s="46" t="s">
        <v>95</v>
      </c>
      <c r="C277" s="46" t="s">
        <v>401</v>
      </c>
      <c r="D277" s="12" t="str">
        <f>IF(ISBLANK(A277),"",IF(F277=0,"",AVERAGE(G277:XFD277)/3))</f>
        <v/>
      </c>
      <c r="E277" s="16" t="str">
        <f>IF(F277&gt;=18,"Qualify","Non-Qualify")</f>
        <v>Non-Qualify</v>
      </c>
      <c r="F277" s="13">
        <f>IF(ISBLANK(A277),"",COUNT(G277:XFD277)*3)</f>
        <v>0</v>
      </c>
      <c r="G277" s="1"/>
      <c r="H277" s="2"/>
      <c r="I277" s="2"/>
      <c r="J277" s="2"/>
      <c r="K277" s="2"/>
      <c r="L277" s="3"/>
      <c r="M277" s="4"/>
      <c r="N277" s="5"/>
      <c r="O277" s="5"/>
      <c r="P277" s="5"/>
      <c r="Q277" s="5"/>
      <c r="R277" s="8"/>
      <c r="S277" s="9"/>
      <c r="T277" s="9"/>
      <c r="U277" s="9"/>
      <c r="V277" s="9"/>
      <c r="W277" s="9"/>
      <c r="X277" s="9"/>
      <c r="Y277" s="19"/>
      <c r="Z277" s="19"/>
      <c r="AA277" s="19"/>
      <c r="AB277" s="19"/>
      <c r="AC277" s="19"/>
      <c r="AD277" s="19"/>
      <c r="AE277" s="20"/>
      <c r="AF277" s="20"/>
      <c r="AG277" s="20"/>
      <c r="AH277" s="20"/>
      <c r="AI277" s="20"/>
      <c r="AJ277" s="20"/>
      <c r="AK277" s="20"/>
    </row>
    <row r="278" spans="1:37" customFormat="1" ht="14.45" x14ac:dyDescent="0.35">
      <c r="A278" s="45" t="s">
        <v>400</v>
      </c>
      <c r="B278" s="46" t="s">
        <v>398</v>
      </c>
      <c r="C278" s="46" t="s">
        <v>402</v>
      </c>
      <c r="D278" s="12" t="str">
        <f>IF(ISBLANK(A278),"",IF(F278=0,"",AVERAGE(G278:XFD278)/3))</f>
        <v/>
      </c>
      <c r="E278" s="16" t="str">
        <f>IF(F278&gt;=18,"Qualify","Non-Qualify")</f>
        <v>Non-Qualify</v>
      </c>
      <c r="F278" s="13">
        <f>IF(ISBLANK(A278),"",COUNT(G278:XFD278)*3)</f>
        <v>0</v>
      </c>
      <c r="G278" s="1"/>
      <c r="H278" s="2"/>
      <c r="I278" s="2"/>
      <c r="J278" s="2"/>
      <c r="K278" s="2"/>
      <c r="L278" s="3"/>
      <c r="M278" s="4"/>
      <c r="N278" s="5"/>
      <c r="O278" s="5"/>
      <c r="P278" s="5"/>
      <c r="Q278" s="5"/>
      <c r="R278" s="8"/>
      <c r="S278" s="9"/>
      <c r="T278" s="9"/>
      <c r="U278" s="9"/>
      <c r="V278" s="9"/>
      <c r="W278" s="9"/>
      <c r="X278" s="9"/>
      <c r="Y278" s="19"/>
      <c r="Z278" s="19"/>
      <c r="AA278" s="19"/>
      <c r="AB278" s="19"/>
      <c r="AC278" s="19"/>
      <c r="AD278" s="19"/>
      <c r="AE278" s="20"/>
      <c r="AF278" s="20"/>
      <c r="AG278" s="20"/>
      <c r="AH278" s="20"/>
      <c r="AI278" s="20"/>
      <c r="AJ278" s="20"/>
      <c r="AK278" s="20"/>
    </row>
    <row r="279" spans="1:37" customFormat="1" ht="14.45" x14ac:dyDescent="0.35">
      <c r="A279" s="45" t="s">
        <v>405</v>
      </c>
      <c r="B279" s="46" t="s">
        <v>38</v>
      </c>
      <c r="C279" s="46" t="s">
        <v>406</v>
      </c>
      <c r="D279" s="12" t="str">
        <f>IF(ISBLANK(A279),"",IF(F279=0,"",AVERAGE(G279:XFD279)/3))</f>
        <v/>
      </c>
      <c r="E279" s="16" t="str">
        <f>IF(F279&gt;=18,"Qualify","Non-Qualify")</f>
        <v>Non-Qualify</v>
      </c>
      <c r="F279" s="13">
        <f>IF(ISBLANK(A279),"",COUNT(G279:XFD279)*3)</f>
        <v>0</v>
      </c>
      <c r="G279" s="1"/>
      <c r="H279" s="2"/>
      <c r="I279" s="2"/>
      <c r="J279" s="2"/>
      <c r="K279" s="2"/>
      <c r="L279" s="3"/>
      <c r="M279" s="4"/>
      <c r="N279" s="5"/>
      <c r="O279" s="5"/>
      <c r="P279" s="5"/>
      <c r="Q279" s="5"/>
      <c r="R279" s="8"/>
      <c r="S279" s="9"/>
      <c r="T279" s="9"/>
      <c r="U279" s="9"/>
      <c r="V279" s="9"/>
      <c r="W279" s="9"/>
      <c r="X279" s="9"/>
      <c r="Y279" s="19"/>
      <c r="Z279" s="19"/>
      <c r="AA279" s="19"/>
      <c r="AB279" s="19"/>
      <c r="AC279" s="19"/>
      <c r="AD279" s="19"/>
      <c r="AE279" s="20"/>
      <c r="AF279" s="20"/>
      <c r="AG279" s="20"/>
      <c r="AH279" s="20"/>
      <c r="AI279" s="20"/>
      <c r="AJ279" s="20"/>
      <c r="AK279" s="20"/>
    </row>
    <row r="280" spans="1:37" customFormat="1" ht="14.45" x14ac:dyDescent="0.35">
      <c r="A280" s="45" t="s">
        <v>409</v>
      </c>
      <c r="B280" s="46" t="s">
        <v>410</v>
      </c>
      <c r="C280" s="46" t="s">
        <v>411</v>
      </c>
      <c r="D280" s="12" t="str">
        <f>IF(ISBLANK(A280),"",IF(F280=0,"",AVERAGE(G280:XFD280)/3))</f>
        <v/>
      </c>
      <c r="E280" s="16" t="str">
        <f>IF(F280&gt;=18,"Qualify","Non-Qualify")</f>
        <v>Non-Qualify</v>
      </c>
      <c r="F280" s="13">
        <f>IF(ISBLANK(A280),"",COUNT(G280:XFD280)*3)</f>
        <v>0</v>
      </c>
      <c r="G280" s="1"/>
      <c r="H280" s="2"/>
      <c r="I280" s="2"/>
      <c r="J280" s="2"/>
      <c r="K280" s="2"/>
      <c r="L280" s="3"/>
      <c r="M280" s="4"/>
      <c r="N280" s="5"/>
      <c r="O280" s="5"/>
      <c r="P280" s="5"/>
      <c r="Q280" s="5"/>
      <c r="R280" s="8"/>
      <c r="S280" s="9"/>
      <c r="T280" s="9"/>
      <c r="U280" s="9"/>
      <c r="V280" s="9"/>
      <c r="W280" s="9"/>
      <c r="X280" s="9"/>
      <c r="Y280" s="19"/>
      <c r="Z280" s="19"/>
      <c r="AA280" s="19"/>
      <c r="AB280" s="19"/>
      <c r="AC280" s="19"/>
      <c r="AD280" s="19"/>
      <c r="AE280" s="20"/>
      <c r="AF280" s="20"/>
      <c r="AG280" s="20"/>
      <c r="AH280" s="20"/>
      <c r="AI280" s="20"/>
      <c r="AJ280" s="20"/>
      <c r="AK280" s="20"/>
    </row>
    <row r="281" spans="1:37" customFormat="1" ht="14.45" x14ac:dyDescent="0.35">
      <c r="A281" s="45" t="s">
        <v>412</v>
      </c>
      <c r="B281" s="46" t="s">
        <v>413</v>
      </c>
      <c r="C281" s="46"/>
      <c r="D281" s="12">
        <f>IF(ISBLANK(A281),"",IF(F281=0,"",AVERAGE(G281:XFD281)/3))</f>
        <v>200.33333333333334</v>
      </c>
      <c r="E281" s="16" t="str">
        <f>IF(F281&gt;=18,"Qualify","Non-Qualify")</f>
        <v>Non-Qualify</v>
      </c>
      <c r="F281" s="13">
        <f>IF(ISBLANK(A281),"",COUNT(G281:XFD281)*3)</f>
        <v>9</v>
      </c>
      <c r="G281" s="1">
        <v>671</v>
      </c>
      <c r="H281" s="2"/>
      <c r="I281" s="2">
        <v>617</v>
      </c>
      <c r="J281" s="2">
        <v>515</v>
      </c>
      <c r="K281" s="2"/>
      <c r="L281" s="3"/>
      <c r="M281" s="4"/>
      <c r="N281" s="5"/>
      <c r="O281" s="5"/>
      <c r="P281" s="5"/>
      <c r="Q281" s="5"/>
      <c r="R281" s="8"/>
      <c r="S281" s="9"/>
      <c r="T281" s="9"/>
      <c r="U281" s="9"/>
      <c r="V281" s="9"/>
      <c r="W281" s="9"/>
      <c r="X281" s="9"/>
      <c r="Y281" s="19"/>
      <c r="Z281" s="19"/>
      <c r="AA281" s="19"/>
      <c r="AB281" s="19"/>
      <c r="AC281" s="19"/>
      <c r="AD281" s="19"/>
      <c r="AE281" s="20"/>
      <c r="AF281" s="20"/>
      <c r="AG281" s="20"/>
      <c r="AH281" s="20"/>
      <c r="AI281" s="20"/>
      <c r="AJ281" s="20"/>
      <c r="AK281" s="20"/>
    </row>
    <row r="282" spans="1:37" customFormat="1" ht="14.45" x14ac:dyDescent="0.35">
      <c r="A282" s="45" t="s">
        <v>414</v>
      </c>
      <c r="B282" s="46" t="s">
        <v>415</v>
      </c>
      <c r="C282" s="46" t="s">
        <v>416</v>
      </c>
      <c r="D282" s="12" t="str">
        <f>IF(ISBLANK(A282),"",IF(F282=0,"",AVERAGE(G282:XFD282)/3))</f>
        <v/>
      </c>
      <c r="E282" s="16" t="str">
        <f>IF(F282&gt;=18,"Qualify","Non-Qualify")</f>
        <v>Non-Qualify</v>
      </c>
      <c r="F282" s="13">
        <f>IF(ISBLANK(A282),"",COUNT(G282:XFD282)*3)</f>
        <v>0</v>
      </c>
      <c r="G282" s="1"/>
      <c r="H282" s="2"/>
      <c r="I282" s="2"/>
      <c r="J282" s="2"/>
      <c r="K282" s="2"/>
      <c r="L282" s="3"/>
      <c r="M282" s="4"/>
      <c r="N282" s="5"/>
      <c r="O282" s="5"/>
      <c r="P282" s="5"/>
      <c r="Q282" s="5"/>
      <c r="R282" s="8"/>
      <c r="S282" s="9"/>
      <c r="T282" s="9"/>
      <c r="U282" s="9"/>
      <c r="V282" s="9"/>
      <c r="W282" s="9"/>
      <c r="X282" s="9"/>
      <c r="Y282" s="19"/>
      <c r="Z282" s="19"/>
      <c r="AA282" s="19"/>
      <c r="AB282" s="19"/>
      <c r="AC282" s="19"/>
      <c r="AD282" s="19"/>
      <c r="AE282" s="20"/>
      <c r="AF282" s="20"/>
      <c r="AG282" s="20"/>
      <c r="AH282" s="20"/>
      <c r="AI282" s="20"/>
      <c r="AJ282" s="20"/>
      <c r="AK282" s="20"/>
    </row>
    <row r="283" spans="1:37" customFormat="1" ht="14.45" x14ac:dyDescent="0.35">
      <c r="A283" s="45" t="s">
        <v>417</v>
      </c>
      <c r="B283" s="46" t="s">
        <v>418</v>
      </c>
      <c r="C283" s="46" t="s">
        <v>419</v>
      </c>
      <c r="D283" s="12" t="str">
        <f>IF(ISBLANK(A283),"",IF(F283=0,"",AVERAGE(G283:XFD283)/3))</f>
        <v/>
      </c>
      <c r="E283" s="16" t="str">
        <f>IF(F283&gt;=18,"Qualify","Non-Qualify")</f>
        <v>Non-Qualify</v>
      </c>
      <c r="F283" s="13">
        <f>IF(ISBLANK(A283),"",COUNT(G283:XFD283)*3)</f>
        <v>0</v>
      </c>
      <c r="G283" s="1"/>
      <c r="H283" s="2"/>
      <c r="I283" s="2"/>
      <c r="J283" s="2"/>
      <c r="K283" s="2"/>
      <c r="L283" s="3"/>
      <c r="M283" s="4"/>
      <c r="N283" s="5"/>
      <c r="O283" s="5"/>
      <c r="P283" s="5"/>
      <c r="Q283" s="5"/>
      <c r="R283" s="8"/>
      <c r="S283" s="9"/>
      <c r="T283" s="9"/>
      <c r="U283" s="9"/>
      <c r="V283" s="9"/>
      <c r="W283" s="9"/>
      <c r="X283" s="9"/>
      <c r="Y283" s="19"/>
      <c r="Z283" s="19"/>
      <c r="AA283" s="19"/>
      <c r="AB283" s="19"/>
      <c r="AC283" s="19"/>
      <c r="AD283" s="19"/>
      <c r="AE283" s="20"/>
      <c r="AF283" s="20"/>
      <c r="AG283" s="20"/>
      <c r="AH283" s="20"/>
      <c r="AI283" s="20"/>
      <c r="AJ283" s="20"/>
      <c r="AK283" s="20"/>
    </row>
    <row r="284" spans="1:37" customFormat="1" ht="14.45" x14ac:dyDescent="0.35">
      <c r="A284" s="45" t="s">
        <v>420</v>
      </c>
      <c r="B284" s="46" t="s">
        <v>145</v>
      </c>
      <c r="C284" s="46" t="s">
        <v>421</v>
      </c>
      <c r="D284" s="12">
        <f>IF(ISBLANK(A284),"",IF(F284=0,"",AVERAGE(G284:XFD284)/3))</f>
        <v>175.55555555555554</v>
      </c>
      <c r="E284" s="16" t="str">
        <f>IF(F284&gt;=18,"Qualify","Non-Qualify")</f>
        <v>Non-Qualify</v>
      </c>
      <c r="F284" s="13">
        <f>IF(ISBLANK(A284),"",COUNT(G284:XFD284)*3)</f>
        <v>9</v>
      </c>
      <c r="G284" s="1"/>
      <c r="H284" s="2"/>
      <c r="I284" s="2"/>
      <c r="J284" s="2"/>
      <c r="K284" s="2"/>
      <c r="L284" s="3"/>
      <c r="M284" s="4">
        <v>530</v>
      </c>
      <c r="N284" s="5"/>
      <c r="O284" s="5">
        <v>583</v>
      </c>
      <c r="P284" s="5">
        <v>467</v>
      </c>
      <c r="Q284" s="5"/>
      <c r="R284" s="8"/>
      <c r="S284" s="9"/>
      <c r="T284" s="9"/>
      <c r="U284" s="9"/>
      <c r="V284" s="9"/>
      <c r="W284" s="9"/>
      <c r="X284" s="9"/>
      <c r="Y284" s="19"/>
      <c r="Z284" s="19"/>
      <c r="AA284" s="19"/>
      <c r="AB284" s="19"/>
      <c r="AC284" s="19"/>
      <c r="AD284" s="19"/>
      <c r="AE284" s="20"/>
      <c r="AF284" s="20"/>
      <c r="AG284" s="20"/>
      <c r="AH284" s="20"/>
      <c r="AI284" s="20"/>
      <c r="AJ284" s="20"/>
      <c r="AK284" s="20"/>
    </row>
    <row r="285" spans="1:37" customFormat="1" ht="14.45" x14ac:dyDescent="0.35">
      <c r="A285" s="45" t="s">
        <v>422</v>
      </c>
      <c r="B285" s="46" t="s">
        <v>423</v>
      </c>
      <c r="C285" s="46" t="s">
        <v>424</v>
      </c>
      <c r="D285" s="12" t="str">
        <f>IF(ISBLANK(A285),"",IF(F285=0,"",AVERAGE(G285:XFD285)/3))</f>
        <v/>
      </c>
      <c r="E285" s="16" t="str">
        <f>IF(F285&gt;=18,"Qualify","Non-Qualify")</f>
        <v>Non-Qualify</v>
      </c>
      <c r="F285" s="13">
        <f>IF(ISBLANK(A285),"",COUNT(G285:XFD285)*3)</f>
        <v>0</v>
      </c>
      <c r="G285" s="1"/>
      <c r="H285" s="2"/>
      <c r="I285" s="2"/>
      <c r="J285" s="2"/>
      <c r="K285" s="2"/>
      <c r="L285" s="3"/>
      <c r="M285" s="4"/>
      <c r="N285" s="5"/>
      <c r="O285" s="5"/>
      <c r="P285" s="5"/>
      <c r="Q285" s="5"/>
      <c r="R285" s="8"/>
      <c r="S285" s="9"/>
      <c r="T285" s="9"/>
      <c r="U285" s="9"/>
      <c r="V285" s="9"/>
      <c r="W285" s="9"/>
      <c r="X285" s="9"/>
      <c r="Y285" s="19"/>
      <c r="Z285" s="19"/>
      <c r="AA285" s="19"/>
      <c r="AB285" s="19"/>
      <c r="AC285" s="19"/>
      <c r="AD285" s="19"/>
      <c r="AE285" s="20"/>
      <c r="AF285" s="20"/>
      <c r="AG285" s="20"/>
      <c r="AH285" s="20"/>
      <c r="AI285" s="20"/>
      <c r="AJ285" s="20"/>
      <c r="AK285" s="20"/>
    </row>
    <row r="286" spans="1:37" customFormat="1" ht="14.45" x14ac:dyDescent="0.35">
      <c r="A286" s="45" t="s">
        <v>422</v>
      </c>
      <c r="B286" s="46" t="s">
        <v>425</v>
      </c>
      <c r="C286" s="46" t="s">
        <v>426</v>
      </c>
      <c r="D286" s="12" t="str">
        <f>IF(ISBLANK(A286),"",IF(F286=0,"",AVERAGE(G286:XFD286)/3))</f>
        <v/>
      </c>
      <c r="E286" s="16" t="str">
        <f>IF(F286&gt;=18,"Qualify","Non-Qualify")</f>
        <v>Non-Qualify</v>
      </c>
      <c r="F286" s="13">
        <f>IF(ISBLANK(A286),"",COUNT(G286:XFD286)*3)</f>
        <v>0</v>
      </c>
      <c r="G286" s="1"/>
      <c r="H286" s="2"/>
      <c r="I286" s="2"/>
      <c r="J286" s="2"/>
      <c r="K286" s="2"/>
      <c r="L286" s="3"/>
      <c r="M286" s="4"/>
      <c r="N286" s="5"/>
      <c r="O286" s="5"/>
      <c r="P286" s="5"/>
      <c r="Q286" s="5"/>
      <c r="R286" s="8"/>
      <c r="S286" s="9"/>
      <c r="T286" s="9"/>
      <c r="U286" s="9"/>
      <c r="V286" s="9"/>
      <c r="W286" s="9"/>
      <c r="X286" s="9"/>
      <c r="Y286" s="19"/>
      <c r="Z286" s="19"/>
      <c r="AA286" s="19"/>
      <c r="AB286" s="19"/>
      <c r="AC286" s="19"/>
      <c r="AD286" s="19"/>
      <c r="AE286" s="20"/>
      <c r="AF286" s="20"/>
      <c r="AG286" s="20"/>
      <c r="AH286" s="20"/>
      <c r="AI286" s="20"/>
      <c r="AJ286" s="20"/>
      <c r="AK286" s="20"/>
    </row>
    <row r="287" spans="1:37" customFormat="1" ht="14.45" x14ac:dyDescent="0.35">
      <c r="A287" s="45" t="s">
        <v>1287</v>
      </c>
      <c r="B287" s="46" t="s">
        <v>163</v>
      </c>
      <c r="C287" s="46" t="s">
        <v>1288</v>
      </c>
      <c r="D287" s="12">
        <f>IF(ISBLANK(A287),"",IF(F287=0,"",AVERAGE(G287:XFD287)/3))</f>
        <v>211.16666666666666</v>
      </c>
      <c r="E287" s="16" t="str">
        <f>IF(F287&gt;=18,"Qualify","Non-Qualify")</f>
        <v>Non-Qualify</v>
      </c>
      <c r="F287" s="13">
        <f>IF(ISBLANK(A287),"",COUNT(G287:XFD287)*3)</f>
        <v>12</v>
      </c>
      <c r="G287" s="1"/>
      <c r="H287" s="2"/>
      <c r="I287" s="2"/>
      <c r="J287" s="2"/>
      <c r="K287" s="2"/>
      <c r="L287" s="3"/>
      <c r="M287" s="4"/>
      <c r="N287" s="5"/>
      <c r="O287" s="5"/>
      <c r="P287" s="5"/>
      <c r="Q287" s="5"/>
      <c r="R287" s="8"/>
      <c r="S287" s="9"/>
      <c r="T287" s="9"/>
      <c r="U287" s="9"/>
      <c r="V287" s="9"/>
      <c r="W287" s="9"/>
      <c r="X287" s="9"/>
      <c r="Y287" s="19"/>
      <c r="Z287" s="19"/>
      <c r="AA287" s="19"/>
      <c r="AB287" s="19"/>
      <c r="AC287" s="19"/>
      <c r="AD287" s="19"/>
      <c r="AE287" s="20">
        <v>656</v>
      </c>
      <c r="AF287" s="20">
        <v>527</v>
      </c>
      <c r="AG287" s="20"/>
      <c r="AH287" s="20">
        <v>675</v>
      </c>
      <c r="AI287" s="20">
        <v>676</v>
      </c>
      <c r="AJ287" s="20"/>
      <c r="AK287" s="20"/>
    </row>
    <row r="288" spans="1:37" customFormat="1" ht="14.45" x14ac:dyDescent="0.35">
      <c r="A288" s="45" t="s">
        <v>427</v>
      </c>
      <c r="B288" s="46" t="s">
        <v>78</v>
      </c>
      <c r="C288" s="46" t="s">
        <v>428</v>
      </c>
      <c r="D288" s="12">
        <f>IF(ISBLANK(A288),"",IF(F288=0,"",AVERAGE(G288:XFD288)/3))</f>
        <v>190.88888888888889</v>
      </c>
      <c r="E288" s="16" t="str">
        <f>IF(F288&gt;=18,"Qualify","Non-Qualify")</f>
        <v>Non-Qualify</v>
      </c>
      <c r="F288" s="13">
        <f>IF(ISBLANK(A288),"",COUNT(G288:XFD288)*3)</f>
        <v>9</v>
      </c>
      <c r="G288" s="1"/>
      <c r="H288" s="2"/>
      <c r="I288" s="2"/>
      <c r="J288" s="2"/>
      <c r="K288" s="2"/>
      <c r="L288" s="3"/>
      <c r="M288" s="4"/>
      <c r="N288" s="5"/>
      <c r="O288" s="5"/>
      <c r="P288" s="5"/>
      <c r="Q288" s="5"/>
      <c r="R288" s="8"/>
      <c r="S288" s="9"/>
      <c r="T288" s="9"/>
      <c r="U288" s="9"/>
      <c r="V288" s="9"/>
      <c r="W288" s="9"/>
      <c r="X288" s="9"/>
      <c r="Y288" s="19"/>
      <c r="Z288" s="19">
        <v>657</v>
      </c>
      <c r="AA288" s="19">
        <v>508</v>
      </c>
      <c r="AB288" s="19">
        <v>553</v>
      </c>
      <c r="AC288" s="19"/>
      <c r="AD288" s="19"/>
      <c r="AE288" s="20"/>
      <c r="AF288" s="20"/>
      <c r="AG288" s="20"/>
      <c r="AH288" s="20"/>
      <c r="AI288" s="20"/>
      <c r="AJ288" s="20"/>
      <c r="AK288" s="20"/>
    </row>
    <row r="289" spans="1:37" customFormat="1" ht="14.45" x14ac:dyDescent="0.35">
      <c r="A289" s="45" t="s">
        <v>431</v>
      </c>
      <c r="B289" s="46" t="s">
        <v>25</v>
      </c>
      <c r="C289" s="46"/>
      <c r="D289" s="12">
        <f>IF(ISBLANK(A289),"",IF(F289=0,"",AVERAGE(G289:XFD289)/3))</f>
        <v>200.44444444444446</v>
      </c>
      <c r="E289" s="16" t="str">
        <f>IF(F289&gt;=18,"Qualify","Non-Qualify")</f>
        <v>Non-Qualify</v>
      </c>
      <c r="F289" s="13">
        <f>IF(ISBLANK(A289),"",COUNT(G289:XFD289)*3)</f>
        <v>9</v>
      </c>
      <c r="G289" s="1">
        <v>591</v>
      </c>
      <c r="H289" s="2"/>
      <c r="I289" s="2">
        <v>616</v>
      </c>
      <c r="J289" s="2">
        <v>597</v>
      </c>
      <c r="K289" s="2"/>
      <c r="L289" s="3"/>
      <c r="M289" s="4"/>
      <c r="N289" s="5"/>
      <c r="O289" s="5"/>
      <c r="P289" s="5"/>
      <c r="Q289" s="5"/>
      <c r="R289" s="8"/>
      <c r="S289" s="9"/>
      <c r="T289" s="9"/>
      <c r="U289" s="9"/>
      <c r="V289" s="9"/>
      <c r="W289" s="9"/>
      <c r="X289" s="9"/>
      <c r="Y289" s="19"/>
      <c r="Z289" s="19"/>
      <c r="AA289" s="19"/>
      <c r="AB289" s="19"/>
      <c r="AC289" s="19"/>
      <c r="AD289" s="19"/>
      <c r="AE289" s="20"/>
      <c r="AF289" s="20"/>
      <c r="AG289" s="20"/>
      <c r="AH289" s="20"/>
      <c r="AI289" s="20"/>
      <c r="AJ289" s="20"/>
      <c r="AK289" s="20"/>
    </row>
    <row r="290" spans="1:37" customFormat="1" ht="14.45" x14ac:dyDescent="0.35">
      <c r="A290" s="45" t="s">
        <v>434</v>
      </c>
      <c r="B290" s="46" t="s">
        <v>435</v>
      </c>
      <c r="C290" s="46" t="s">
        <v>436</v>
      </c>
      <c r="D290" s="12">
        <f>IF(ISBLANK(A290),"",IF(F290=0,"",AVERAGE(G290:XFD290)/3))</f>
        <v>176.66666666666666</v>
      </c>
      <c r="E290" s="16" t="str">
        <f>IF(F290&gt;=18,"Qualify","Non-Qualify")</f>
        <v>Non-Qualify</v>
      </c>
      <c r="F290" s="13">
        <f>IF(ISBLANK(A290),"",COUNT(G290:XFD290)*3)</f>
        <v>9</v>
      </c>
      <c r="G290" s="1"/>
      <c r="H290" s="2"/>
      <c r="I290" s="2"/>
      <c r="J290" s="2"/>
      <c r="K290" s="2"/>
      <c r="L290" s="3"/>
      <c r="M290" s="4"/>
      <c r="N290" s="5"/>
      <c r="O290" s="5"/>
      <c r="P290" s="5"/>
      <c r="Q290" s="5"/>
      <c r="R290" s="8"/>
      <c r="S290" s="9"/>
      <c r="T290" s="9"/>
      <c r="U290" s="9"/>
      <c r="V290" s="9"/>
      <c r="W290" s="9"/>
      <c r="X290" s="9"/>
      <c r="Y290" s="19"/>
      <c r="Z290" s="19">
        <v>557</v>
      </c>
      <c r="AA290" s="19">
        <v>470</v>
      </c>
      <c r="AB290" s="19">
        <v>563</v>
      </c>
      <c r="AC290" s="19"/>
      <c r="AD290" s="19"/>
      <c r="AE290" s="20"/>
      <c r="AF290" s="20"/>
      <c r="AG290" s="20"/>
      <c r="AH290" s="20"/>
      <c r="AI290" s="20"/>
      <c r="AJ290" s="20"/>
      <c r="AK290" s="20"/>
    </row>
    <row r="291" spans="1:37" customFormat="1" ht="14.45" x14ac:dyDescent="0.35">
      <c r="A291" s="45" t="s">
        <v>437</v>
      </c>
      <c r="B291" s="46" t="s">
        <v>359</v>
      </c>
      <c r="C291" s="46"/>
      <c r="D291" s="12">
        <f>IF(ISBLANK(A291),"",IF(F291=0,"",AVERAGE(G291:XFD291)/3))</f>
        <v>203.2222222222222</v>
      </c>
      <c r="E291" s="16" t="str">
        <f>IF(F291&gt;=18,"Qualify","Non-Qualify")</f>
        <v>Non-Qualify</v>
      </c>
      <c r="F291" s="13">
        <f>IF(ISBLANK(A291),"",COUNT(G291:XFD291)*3)</f>
        <v>9</v>
      </c>
      <c r="G291" s="1"/>
      <c r="H291" s="2"/>
      <c r="I291" s="2"/>
      <c r="J291" s="2"/>
      <c r="K291" s="2"/>
      <c r="L291" s="3"/>
      <c r="M291" s="4"/>
      <c r="N291" s="5"/>
      <c r="O291" s="5"/>
      <c r="P291" s="5"/>
      <c r="Q291" s="5"/>
      <c r="R291" s="8"/>
      <c r="S291" s="9">
        <v>652</v>
      </c>
      <c r="T291" s="9"/>
      <c r="U291" s="9">
        <f>156+265+140</f>
        <v>561</v>
      </c>
      <c r="V291" s="9">
        <f>200+193+223</f>
        <v>616</v>
      </c>
      <c r="W291" s="9"/>
      <c r="X291" s="9"/>
      <c r="Y291" s="19"/>
      <c r="Z291" s="19"/>
      <c r="AA291" s="19"/>
      <c r="AB291" s="19"/>
      <c r="AC291" s="19"/>
      <c r="AD291" s="19"/>
      <c r="AE291" s="20"/>
      <c r="AF291" s="20"/>
      <c r="AG291" s="20"/>
      <c r="AH291" s="20"/>
      <c r="AI291" s="20"/>
      <c r="AJ291" s="20"/>
      <c r="AK291" s="20"/>
    </row>
    <row r="292" spans="1:37" customFormat="1" ht="14.45" x14ac:dyDescent="0.35">
      <c r="A292" s="45" t="s">
        <v>438</v>
      </c>
      <c r="B292" s="46" t="s">
        <v>439</v>
      </c>
      <c r="C292" s="46" t="s">
        <v>440</v>
      </c>
      <c r="D292" s="12" t="str">
        <f>IF(ISBLANK(A292),"",IF(F292=0,"",AVERAGE(G292:XFD292)/3))</f>
        <v/>
      </c>
      <c r="E292" s="16" t="str">
        <f>IF(F292&gt;=18,"Qualify","Non-Qualify")</f>
        <v>Non-Qualify</v>
      </c>
      <c r="F292" s="13">
        <f>IF(ISBLANK(A292),"",COUNT(G292:XFD292)*3)</f>
        <v>0</v>
      </c>
      <c r="G292" s="1"/>
      <c r="H292" s="2"/>
      <c r="I292" s="2"/>
      <c r="J292" s="2"/>
      <c r="K292" s="2"/>
      <c r="L292" s="3"/>
      <c r="M292" s="4"/>
      <c r="N292" s="5"/>
      <c r="O292" s="5"/>
      <c r="P292" s="5"/>
      <c r="Q292" s="5"/>
      <c r="R292" s="8"/>
      <c r="S292" s="9"/>
      <c r="T292" s="9"/>
      <c r="U292" s="9"/>
      <c r="V292" s="9"/>
      <c r="W292" s="9"/>
      <c r="X292" s="9"/>
      <c r="Y292" s="19"/>
      <c r="Z292" s="19"/>
      <c r="AA292" s="19"/>
      <c r="AB292" s="19"/>
      <c r="AC292" s="19"/>
      <c r="AD292" s="19"/>
      <c r="AE292" s="20"/>
      <c r="AF292" s="20"/>
      <c r="AG292" s="20"/>
      <c r="AH292" s="20"/>
      <c r="AI292" s="20"/>
      <c r="AJ292" s="20"/>
      <c r="AK292" s="20"/>
    </row>
    <row r="293" spans="1:37" customFormat="1" ht="14.45" x14ac:dyDescent="0.35">
      <c r="A293" s="45" t="s">
        <v>441</v>
      </c>
      <c r="B293" s="46" t="s">
        <v>442</v>
      </c>
      <c r="C293" s="46" t="s">
        <v>443</v>
      </c>
      <c r="D293" s="12" t="str">
        <f>IF(ISBLANK(A293),"",IF(F293=0,"",AVERAGE(G293:XFD293)/3))</f>
        <v/>
      </c>
      <c r="E293" s="16" t="str">
        <f>IF(F293&gt;=18,"Qualify","Non-Qualify")</f>
        <v>Non-Qualify</v>
      </c>
      <c r="F293" s="13">
        <f>IF(ISBLANK(A293),"",COUNT(G293:XFD293)*3)</f>
        <v>0</v>
      </c>
      <c r="G293" s="1"/>
      <c r="H293" s="2"/>
      <c r="I293" s="2"/>
      <c r="J293" s="2"/>
      <c r="K293" s="2"/>
      <c r="L293" s="3"/>
      <c r="M293" s="4"/>
      <c r="N293" s="5"/>
      <c r="O293" s="5"/>
      <c r="P293" s="5"/>
      <c r="Q293" s="5"/>
      <c r="R293" s="8"/>
      <c r="S293" s="9"/>
      <c r="T293" s="9"/>
      <c r="U293" s="9"/>
      <c r="V293" s="9"/>
      <c r="W293" s="9"/>
      <c r="X293" s="9"/>
      <c r="Y293" s="19"/>
      <c r="Z293" s="19"/>
      <c r="AA293" s="19"/>
      <c r="AB293" s="19"/>
      <c r="AC293" s="19"/>
      <c r="AD293" s="19"/>
      <c r="AE293" s="20"/>
      <c r="AF293" s="20"/>
      <c r="AG293" s="20"/>
      <c r="AH293" s="20"/>
      <c r="AI293" s="20"/>
      <c r="AJ293" s="20"/>
      <c r="AK293" s="20"/>
    </row>
    <row r="294" spans="1:37" customFormat="1" ht="14.45" x14ac:dyDescent="0.35">
      <c r="A294" s="45" t="s">
        <v>444</v>
      </c>
      <c r="B294" s="46" t="s">
        <v>445</v>
      </c>
      <c r="C294" s="46" t="s">
        <v>446</v>
      </c>
      <c r="D294" s="12" t="str">
        <f>IF(ISBLANK(A294),"",IF(F294=0,"",AVERAGE(G294:XFD294)/3))</f>
        <v/>
      </c>
      <c r="E294" s="16" t="str">
        <f>IF(F294&gt;=18,"Qualify","Non-Qualify")</f>
        <v>Non-Qualify</v>
      </c>
      <c r="F294" s="13">
        <f>IF(ISBLANK(A294),"",COUNT(G294:XFD294)*3)</f>
        <v>0</v>
      </c>
      <c r="G294" s="1"/>
      <c r="H294" s="2"/>
      <c r="I294" s="2"/>
      <c r="J294" s="2"/>
      <c r="K294" s="2"/>
      <c r="L294" s="3"/>
      <c r="M294" s="4"/>
      <c r="N294" s="5"/>
      <c r="O294" s="5"/>
      <c r="P294" s="5"/>
      <c r="Q294" s="5"/>
      <c r="R294" s="8"/>
      <c r="S294" s="9"/>
      <c r="T294" s="9"/>
      <c r="U294" s="9"/>
      <c r="V294" s="9"/>
      <c r="W294" s="9"/>
      <c r="X294" s="9"/>
      <c r="Y294" s="19"/>
      <c r="Z294" s="19"/>
      <c r="AA294" s="19"/>
      <c r="AB294" s="19"/>
      <c r="AC294" s="19"/>
      <c r="AD294" s="19"/>
      <c r="AE294" s="20"/>
      <c r="AF294" s="20"/>
      <c r="AG294" s="20"/>
      <c r="AH294" s="20"/>
      <c r="AI294" s="20"/>
      <c r="AJ294" s="20"/>
      <c r="AK294" s="20"/>
    </row>
    <row r="295" spans="1:37" customFormat="1" ht="14.45" x14ac:dyDescent="0.35">
      <c r="A295" s="45" t="s">
        <v>447</v>
      </c>
      <c r="B295" s="46" t="s">
        <v>448</v>
      </c>
      <c r="C295" s="46" t="s">
        <v>449</v>
      </c>
      <c r="D295" s="12" t="str">
        <f>IF(ISBLANK(A295),"",IF(F295=0,"",AVERAGE(G295:XFD295)/3))</f>
        <v/>
      </c>
      <c r="E295" s="16" t="str">
        <f>IF(F295&gt;=18,"Qualify","Non-Qualify")</f>
        <v>Non-Qualify</v>
      </c>
      <c r="F295" s="13">
        <f>IF(ISBLANK(A295),"",COUNT(G295:XFD295)*3)</f>
        <v>0</v>
      </c>
      <c r="G295" s="1"/>
      <c r="H295" s="2"/>
      <c r="I295" s="2"/>
      <c r="J295" s="2"/>
      <c r="K295" s="2"/>
      <c r="L295" s="3"/>
      <c r="M295" s="4"/>
      <c r="N295" s="5"/>
      <c r="O295" s="5"/>
      <c r="P295" s="5"/>
      <c r="Q295" s="5"/>
      <c r="R295" s="8"/>
      <c r="S295" s="9"/>
      <c r="T295" s="9"/>
      <c r="U295" s="9"/>
      <c r="V295" s="9"/>
      <c r="W295" s="9"/>
      <c r="X295" s="9"/>
      <c r="Y295" s="19"/>
      <c r="Z295" s="19"/>
      <c r="AA295" s="19"/>
      <c r="AB295" s="19"/>
      <c r="AC295" s="19"/>
      <c r="AD295" s="19"/>
      <c r="AE295" s="20"/>
      <c r="AF295" s="20"/>
      <c r="AG295" s="20"/>
      <c r="AH295" s="20"/>
      <c r="AI295" s="20"/>
      <c r="AJ295" s="20"/>
      <c r="AK295" s="20"/>
    </row>
    <row r="296" spans="1:37" customFormat="1" ht="14.45" x14ac:dyDescent="0.35">
      <c r="A296" s="45" t="s">
        <v>447</v>
      </c>
      <c r="B296" s="46" t="s">
        <v>450</v>
      </c>
      <c r="C296" s="46" t="s">
        <v>451</v>
      </c>
      <c r="D296" s="12" t="str">
        <f>IF(ISBLANK(A296),"",IF(F296=0,"",AVERAGE(G296:XFD296)/3))</f>
        <v/>
      </c>
      <c r="E296" s="16" t="str">
        <f>IF(F296&gt;=18,"Qualify","Non-Qualify")</f>
        <v>Non-Qualify</v>
      </c>
      <c r="F296" s="13">
        <f>IF(ISBLANK(A296),"",COUNT(G296:XFD296)*3)</f>
        <v>0</v>
      </c>
      <c r="G296" s="1"/>
      <c r="H296" s="2"/>
      <c r="I296" s="2"/>
      <c r="J296" s="2"/>
      <c r="K296" s="2"/>
      <c r="L296" s="3"/>
      <c r="M296" s="4"/>
      <c r="N296" s="5"/>
      <c r="O296" s="5"/>
      <c r="P296" s="5"/>
      <c r="Q296" s="5"/>
      <c r="R296" s="8"/>
      <c r="S296" s="9"/>
      <c r="T296" s="9"/>
      <c r="U296" s="9"/>
      <c r="V296" s="9"/>
      <c r="W296" s="9"/>
      <c r="X296" s="9"/>
      <c r="Y296" s="19"/>
      <c r="Z296" s="19"/>
      <c r="AA296" s="19"/>
      <c r="AB296" s="19"/>
      <c r="AC296" s="19"/>
      <c r="AD296" s="19"/>
      <c r="AE296" s="20"/>
      <c r="AF296" s="20"/>
      <c r="AG296" s="20"/>
      <c r="AH296" s="20"/>
      <c r="AI296" s="20"/>
      <c r="AJ296" s="20"/>
      <c r="AK296" s="20"/>
    </row>
    <row r="297" spans="1:37" customFormat="1" ht="14.45" x14ac:dyDescent="0.35">
      <c r="A297" s="45" t="s">
        <v>452</v>
      </c>
      <c r="B297" s="46" t="s">
        <v>57</v>
      </c>
      <c r="C297" s="46" t="s">
        <v>453</v>
      </c>
      <c r="D297" s="12" t="str">
        <f>IF(ISBLANK(A297),"",IF(F297=0,"",AVERAGE(G297:XFD297)/3))</f>
        <v/>
      </c>
      <c r="E297" s="16" t="str">
        <f>IF(F297&gt;=18,"Qualify","Non-Qualify")</f>
        <v>Non-Qualify</v>
      </c>
      <c r="F297" s="13">
        <f>IF(ISBLANK(A297),"",COUNT(G297:XFD297)*3)</f>
        <v>0</v>
      </c>
      <c r="G297" s="1"/>
      <c r="H297" s="2"/>
      <c r="I297" s="2"/>
      <c r="J297" s="2"/>
      <c r="K297" s="2"/>
      <c r="L297" s="3"/>
      <c r="M297" s="4"/>
      <c r="N297" s="5"/>
      <c r="O297" s="5"/>
      <c r="P297" s="5"/>
      <c r="Q297" s="5"/>
      <c r="R297" s="8"/>
      <c r="S297" s="9"/>
      <c r="T297" s="9"/>
      <c r="U297" s="9"/>
      <c r="V297" s="9"/>
      <c r="W297" s="9"/>
      <c r="X297" s="9"/>
      <c r="Y297" s="19"/>
      <c r="Z297" s="19"/>
      <c r="AA297" s="19"/>
      <c r="AB297" s="19"/>
      <c r="AC297" s="19"/>
      <c r="AD297" s="19"/>
      <c r="AE297" s="20"/>
      <c r="AF297" s="20"/>
      <c r="AG297" s="20"/>
      <c r="AH297" s="20"/>
      <c r="AI297" s="20"/>
      <c r="AJ297" s="20"/>
      <c r="AK297" s="20"/>
    </row>
    <row r="298" spans="1:37" customFormat="1" ht="14.45" x14ac:dyDescent="0.35">
      <c r="A298" s="45" t="s">
        <v>454</v>
      </c>
      <c r="B298" s="46" t="s">
        <v>455</v>
      </c>
      <c r="C298" s="46"/>
      <c r="D298" s="12">
        <f>IF(ISBLANK(A298),"",IF(F298=0,"",AVERAGE(G298:XFD298)/3))</f>
        <v>202.7777777777778</v>
      </c>
      <c r="E298" s="16" t="str">
        <f>IF(F298&gt;=18,"Qualify","Non-Qualify")</f>
        <v>Non-Qualify</v>
      </c>
      <c r="F298" s="13">
        <f>IF(ISBLANK(A298),"",COUNT(G298:XFD298)*3)</f>
        <v>9</v>
      </c>
      <c r="G298" s="1">
        <v>604</v>
      </c>
      <c r="H298" s="2"/>
      <c r="I298" s="2">
        <v>631</v>
      </c>
      <c r="J298" s="2">
        <v>590</v>
      </c>
      <c r="K298" s="2"/>
      <c r="L298" s="3"/>
      <c r="M298" s="4"/>
      <c r="N298" s="5"/>
      <c r="O298" s="5"/>
      <c r="P298" s="5"/>
      <c r="Q298" s="5"/>
      <c r="R298" s="8"/>
      <c r="S298" s="9"/>
      <c r="T298" s="9"/>
      <c r="U298" s="9"/>
      <c r="V298" s="9"/>
      <c r="W298" s="9"/>
      <c r="X298" s="9"/>
      <c r="Y298" s="19"/>
      <c r="Z298" s="19"/>
      <c r="AA298" s="19"/>
      <c r="AB298" s="19"/>
      <c r="AC298" s="19"/>
      <c r="AD298" s="19"/>
      <c r="AE298" s="20"/>
      <c r="AF298" s="20"/>
      <c r="AG298" s="20"/>
      <c r="AH298" s="20"/>
      <c r="AI298" s="20"/>
      <c r="AJ298" s="20"/>
      <c r="AK298" s="20"/>
    </row>
    <row r="299" spans="1:37" customFormat="1" ht="14.45" x14ac:dyDescent="0.35">
      <c r="A299" s="45" t="s">
        <v>456</v>
      </c>
      <c r="B299" s="46" t="s">
        <v>44</v>
      </c>
      <c r="C299" s="46"/>
      <c r="D299" s="12">
        <f>IF(ISBLANK(A299),"",IF(F299=0,"",AVERAGE(G299:XFD299)/3))</f>
        <v>167.66666666666666</v>
      </c>
      <c r="E299" s="16" t="str">
        <f>IF(F299&gt;=18,"Qualify","Non-Qualify")</f>
        <v>Non-Qualify</v>
      </c>
      <c r="F299" s="13">
        <f>IF(ISBLANK(A299),"",COUNT(G299:XFD299)*3)</f>
        <v>9</v>
      </c>
      <c r="G299" s="1"/>
      <c r="H299" s="2"/>
      <c r="I299" s="2"/>
      <c r="J299" s="2"/>
      <c r="K299" s="2"/>
      <c r="L299" s="3"/>
      <c r="M299" s="4"/>
      <c r="N299" s="5"/>
      <c r="O299" s="5"/>
      <c r="P299" s="5"/>
      <c r="Q299" s="5"/>
      <c r="R299" s="8"/>
      <c r="S299" s="9"/>
      <c r="T299" s="9"/>
      <c r="U299" s="9"/>
      <c r="V299" s="9"/>
      <c r="W299" s="9"/>
      <c r="X299" s="9"/>
      <c r="Y299" s="19">
        <v>503</v>
      </c>
      <c r="Z299" s="19"/>
      <c r="AA299" s="19">
        <v>487</v>
      </c>
      <c r="AB299" s="19">
        <v>519</v>
      </c>
      <c r="AC299" s="19"/>
      <c r="AD299" s="19"/>
      <c r="AE299" s="20"/>
      <c r="AF299" s="20"/>
      <c r="AG299" s="20"/>
      <c r="AH299" s="20"/>
      <c r="AI299" s="20"/>
      <c r="AJ299" s="20"/>
      <c r="AK299" s="20"/>
    </row>
    <row r="300" spans="1:37" customFormat="1" ht="14.45" x14ac:dyDescent="0.35">
      <c r="A300" s="45" t="s">
        <v>457</v>
      </c>
      <c r="B300" s="46" t="s">
        <v>84</v>
      </c>
      <c r="C300" s="46"/>
      <c r="D300" s="12">
        <f>IF(ISBLANK(A300),"",IF(F300=0,"",AVERAGE(G300:XFD300)/3))</f>
        <v>213.33333333333334</v>
      </c>
      <c r="E300" s="16" t="str">
        <f>IF(F300&gt;=18,"Qualify","Non-Qualify")</f>
        <v>Non-Qualify</v>
      </c>
      <c r="F300" s="13">
        <f>IF(ISBLANK(A300),"",COUNT(G300:XFD300)*3)</f>
        <v>9</v>
      </c>
      <c r="G300" s="1">
        <v>647</v>
      </c>
      <c r="H300" s="2"/>
      <c r="I300" s="2">
        <v>617</v>
      </c>
      <c r="J300" s="2">
        <v>656</v>
      </c>
      <c r="K300" s="2"/>
      <c r="L300" s="3"/>
      <c r="M300" s="4"/>
      <c r="N300" s="5"/>
      <c r="O300" s="5"/>
      <c r="P300" s="5"/>
      <c r="Q300" s="5"/>
      <c r="R300" s="8"/>
      <c r="S300" s="9"/>
      <c r="T300" s="9"/>
      <c r="U300" s="9"/>
      <c r="V300" s="9"/>
      <c r="W300" s="9"/>
      <c r="X300" s="9"/>
      <c r="Y300" s="19"/>
      <c r="Z300" s="19"/>
      <c r="AA300" s="19"/>
      <c r="AB300" s="19"/>
      <c r="AC300" s="19"/>
      <c r="AD300" s="19"/>
      <c r="AE300" s="20"/>
      <c r="AF300" s="20"/>
      <c r="AG300" s="20"/>
      <c r="AH300" s="20"/>
      <c r="AI300" s="20"/>
      <c r="AJ300" s="20"/>
      <c r="AK300" s="20"/>
    </row>
    <row r="301" spans="1:37" customFormat="1" ht="14.45" x14ac:dyDescent="0.35">
      <c r="A301" s="45" t="s">
        <v>458</v>
      </c>
      <c r="B301" s="46" t="s">
        <v>95</v>
      </c>
      <c r="C301" s="46"/>
      <c r="D301" s="12">
        <f>IF(ISBLANK(A301),"",IF(F301=0,"",AVERAGE(G301:XFD301)/3))</f>
        <v>212.66666666666666</v>
      </c>
      <c r="E301" s="16" t="str">
        <f>IF(F301&gt;=18,"Qualify","Non-Qualify")</f>
        <v>Non-Qualify</v>
      </c>
      <c r="F301" s="13">
        <f>IF(ISBLANK(A301),"",COUNT(G301:XFD301)*3)</f>
        <v>9</v>
      </c>
      <c r="G301" s="1"/>
      <c r="H301" s="2"/>
      <c r="I301" s="2"/>
      <c r="J301" s="2"/>
      <c r="K301" s="2"/>
      <c r="L301" s="3"/>
      <c r="M301" s="4"/>
      <c r="N301" s="5"/>
      <c r="O301" s="5"/>
      <c r="P301" s="5"/>
      <c r="Q301" s="5"/>
      <c r="R301" s="8"/>
      <c r="S301" s="9"/>
      <c r="T301" s="9"/>
      <c r="U301" s="9"/>
      <c r="V301" s="9"/>
      <c r="W301" s="9"/>
      <c r="X301" s="9"/>
      <c r="Y301" s="19">
        <v>617</v>
      </c>
      <c r="Z301" s="19"/>
      <c r="AA301" s="19">
        <v>616</v>
      </c>
      <c r="AB301" s="19">
        <v>681</v>
      </c>
      <c r="AC301" s="19"/>
      <c r="AD301" s="19"/>
      <c r="AE301" s="20"/>
      <c r="AF301" s="20"/>
      <c r="AG301" s="20"/>
      <c r="AH301" s="20"/>
      <c r="AI301" s="20"/>
      <c r="AJ301" s="20"/>
      <c r="AK301" s="20"/>
    </row>
    <row r="302" spans="1:37" customFormat="1" ht="14.45" x14ac:dyDescent="0.35">
      <c r="A302" s="45" t="s">
        <v>459</v>
      </c>
      <c r="B302" s="46" t="s">
        <v>124</v>
      </c>
      <c r="C302" s="46"/>
      <c r="D302" s="12">
        <f>IF(ISBLANK(A302),"",IF(F302=0,"",AVERAGE(G302:XFD302)/3))</f>
        <v>214.88888888888889</v>
      </c>
      <c r="E302" s="16" t="str">
        <f>IF(F302&gt;=18,"Qualify","Non-Qualify")</f>
        <v>Non-Qualify</v>
      </c>
      <c r="F302" s="13">
        <f>IF(ISBLANK(A302),"",COUNT(G302:XFD302)*3)</f>
        <v>9</v>
      </c>
      <c r="G302" s="1"/>
      <c r="H302" s="2"/>
      <c r="I302" s="2"/>
      <c r="J302" s="2"/>
      <c r="K302" s="2"/>
      <c r="L302" s="3"/>
      <c r="M302" s="4"/>
      <c r="N302" s="5"/>
      <c r="O302" s="5"/>
      <c r="P302" s="5"/>
      <c r="Q302" s="5"/>
      <c r="R302" s="8"/>
      <c r="S302" s="9"/>
      <c r="T302" s="9"/>
      <c r="U302" s="9"/>
      <c r="V302" s="9"/>
      <c r="W302" s="9"/>
      <c r="X302" s="9"/>
      <c r="Y302" s="19">
        <v>663</v>
      </c>
      <c r="Z302" s="19"/>
      <c r="AA302" s="19">
        <v>673</v>
      </c>
      <c r="AB302" s="19">
        <v>598</v>
      </c>
      <c r="AC302" s="19"/>
      <c r="AD302" s="19"/>
      <c r="AE302" s="20"/>
      <c r="AF302" s="20"/>
      <c r="AG302" s="20"/>
      <c r="AH302" s="20"/>
      <c r="AI302" s="20"/>
      <c r="AJ302" s="20"/>
      <c r="AK302" s="20"/>
    </row>
    <row r="303" spans="1:37" customFormat="1" ht="14.45" x14ac:dyDescent="0.35">
      <c r="A303" s="45" t="s">
        <v>460</v>
      </c>
      <c r="B303" s="46" t="s">
        <v>461</v>
      </c>
      <c r="C303" s="46"/>
      <c r="D303" s="12">
        <f>IF(ISBLANK(A303),"",IF(F303=0,"",AVERAGE(G303:XFD303)/3))</f>
        <v>202.88888888888889</v>
      </c>
      <c r="E303" s="16" t="str">
        <f>IF(F303&gt;=18,"Qualify","Non-Qualify")</f>
        <v>Non-Qualify</v>
      </c>
      <c r="F303" s="13">
        <f>IF(ISBLANK(A303),"",COUNT(G303:XFD303)*3)</f>
        <v>9</v>
      </c>
      <c r="G303" s="1">
        <v>527</v>
      </c>
      <c r="H303" s="2"/>
      <c r="I303" s="2">
        <v>687</v>
      </c>
      <c r="J303" s="2">
        <v>612</v>
      </c>
      <c r="K303" s="2"/>
      <c r="L303" s="3"/>
      <c r="M303" s="4"/>
      <c r="N303" s="5"/>
      <c r="O303" s="5"/>
      <c r="P303" s="5"/>
      <c r="Q303" s="5"/>
      <c r="R303" s="8"/>
      <c r="S303" s="9"/>
      <c r="T303" s="9"/>
      <c r="U303" s="9"/>
      <c r="V303" s="9"/>
      <c r="W303" s="9"/>
      <c r="X303" s="9"/>
      <c r="Y303" s="19"/>
      <c r="Z303" s="19"/>
      <c r="AA303" s="19"/>
      <c r="AB303" s="19"/>
      <c r="AC303" s="19"/>
      <c r="AD303" s="19"/>
      <c r="AE303" s="20"/>
      <c r="AF303" s="20"/>
      <c r="AG303" s="20"/>
      <c r="AH303" s="20"/>
      <c r="AI303" s="20"/>
      <c r="AJ303" s="20"/>
      <c r="AK303" s="20"/>
    </row>
    <row r="304" spans="1:37" customFormat="1" ht="14.45" x14ac:dyDescent="0.35">
      <c r="A304" s="45" t="s">
        <v>460</v>
      </c>
      <c r="B304" s="46" t="s">
        <v>275</v>
      </c>
      <c r="C304" s="46"/>
      <c r="D304" s="12">
        <f>IF(ISBLANK(A304),"",IF(F304=0,"",AVERAGE(G304:XFD304)/3))</f>
        <v>213.53333333333333</v>
      </c>
      <c r="E304" s="16" t="str">
        <f>IF(F304&gt;=18,"Qualify","Non-Qualify")</f>
        <v>Non-Qualify</v>
      </c>
      <c r="F304" s="13">
        <f>IF(ISBLANK(A304),"",COUNT(G304:XFD304)*3)</f>
        <v>15</v>
      </c>
      <c r="G304" s="1">
        <v>639</v>
      </c>
      <c r="H304" s="2"/>
      <c r="I304" s="2">
        <v>664</v>
      </c>
      <c r="J304" s="2">
        <v>586</v>
      </c>
      <c r="K304" s="2"/>
      <c r="L304" s="3"/>
      <c r="M304" s="4"/>
      <c r="N304" s="5"/>
      <c r="O304" s="5"/>
      <c r="P304" s="5"/>
      <c r="Q304" s="5"/>
      <c r="R304" s="8"/>
      <c r="S304" s="9"/>
      <c r="T304" s="9"/>
      <c r="U304" s="9">
        <f>213+182+260</f>
        <v>655</v>
      </c>
      <c r="V304" s="9">
        <f>267+176+216</f>
        <v>659</v>
      </c>
      <c r="W304" s="9"/>
      <c r="X304" s="9"/>
      <c r="Y304" s="19"/>
      <c r="Z304" s="19"/>
      <c r="AA304" s="19"/>
      <c r="AB304" s="19"/>
      <c r="AC304" s="19"/>
      <c r="AD304" s="19"/>
      <c r="AE304" s="20"/>
      <c r="AF304" s="20"/>
      <c r="AG304" s="20"/>
      <c r="AH304" s="20"/>
      <c r="AI304" s="20"/>
      <c r="AJ304" s="20"/>
      <c r="AK304" s="20"/>
    </row>
    <row r="305" spans="1:37" customFormat="1" ht="14.45" x14ac:dyDescent="0.35">
      <c r="A305" s="45" t="s">
        <v>464</v>
      </c>
      <c r="B305" s="46" t="s">
        <v>196</v>
      </c>
      <c r="C305" s="46"/>
      <c r="D305" s="12">
        <f>IF(ISBLANK(A305),"",IF(F305=0,"",AVERAGE(G305:XFD305)/3))</f>
        <v>217.33333333333334</v>
      </c>
      <c r="E305" s="16" t="str">
        <f>IF(F305&gt;=18,"Qualify","Non-Qualify")</f>
        <v>Non-Qualify</v>
      </c>
      <c r="F305" s="13">
        <f>IF(ISBLANK(A305),"",COUNT(G305:XFD305)*3)</f>
        <v>15</v>
      </c>
      <c r="G305" s="1">
        <v>568</v>
      </c>
      <c r="H305" s="2">
        <v>684</v>
      </c>
      <c r="I305" s="2">
        <v>645</v>
      </c>
      <c r="J305" s="2">
        <v>666</v>
      </c>
      <c r="K305" s="2">
        <v>697</v>
      </c>
      <c r="L305" s="3"/>
      <c r="M305" s="4"/>
      <c r="N305" s="5"/>
      <c r="O305" s="5"/>
      <c r="P305" s="5"/>
      <c r="Q305" s="5"/>
      <c r="R305" s="8"/>
      <c r="S305" s="9"/>
      <c r="T305" s="9"/>
      <c r="U305" s="9"/>
      <c r="V305" s="9"/>
      <c r="W305" s="9"/>
      <c r="X305" s="9"/>
      <c r="Y305" s="19"/>
      <c r="Z305" s="19"/>
      <c r="AA305" s="19"/>
      <c r="AB305" s="19"/>
      <c r="AC305" s="19"/>
      <c r="AD305" s="19"/>
      <c r="AE305" s="20"/>
      <c r="AF305" s="20"/>
      <c r="AG305" s="20"/>
      <c r="AH305" s="20"/>
      <c r="AI305" s="20"/>
      <c r="AJ305" s="20"/>
      <c r="AK305" s="20"/>
    </row>
    <row r="306" spans="1:37" customFormat="1" ht="14.45" x14ac:dyDescent="0.35">
      <c r="A306" s="45" t="s">
        <v>465</v>
      </c>
      <c r="B306" s="46" t="s">
        <v>145</v>
      </c>
      <c r="C306" s="46" t="s">
        <v>466</v>
      </c>
      <c r="D306" s="12">
        <f>IF(ISBLANK(A306),"",IF(F306=0,"",AVERAGE(G306:XFD306)/3))</f>
        <v>187.7777777777778</v>
      </c>
      <c r="E306" s="16" t="str">
        <f>IF(F306&gt;=18,"Qualify","Non-Qualify")</f>
        <v>Non-Qualify</v>
      </c>
      <c r="F306" s="13">
        <f>IF(ISBLANK(A306),"",COUNT(G306:XFD306)*3)</f>
        <v>9</v>
      </c>
      <c r="G306" s="1"/>
      <c r="H306" s="2"/>
      <c r="I306" s="2"/>
      <c r="J306" s="2"/>
      <c r="K306" s="2"/>
      <c r="L306" s="3"/>
      <c r="M306" s="4">
        <v>477</v>
      </c>
      <c r="N306" s="5"/>
      <c r="O306" s="5">
        <v>580</v>
      </c>
      <c r="P306" s="5">
        <v>633</v>
      </c>
      <c r="Q306" s="5"/>
      <c r="R306" s="8"/>
      <c r="S306" s="9"/>
      <c r="T306" s="9"/>
      <c r="U306" s="9"/>
      <c r="V306" s="9"/>
      <c r="W306" s="9"/>
      <c r="X306" s="9"/>
      <c r="Y306" s="19"/>
      <c r="Z306" s="19"/>
      <c r="AA306" s="19"/>
      <c r="AB306" s="19"/>
      <c r="AC306" s="19"/>
      <c r="AD306" s="19"/>
      <c r="AE306" s="20"/>
      <c r="AF306" s="20"/>
      <c r="AG306" s="20"/>
      <c r="AH306" s="20"/>
      <c r="AI306" s="20"/>
      <c r="AJ306" s="20"/>
      <c r="AK306" s="20"/>
    </row>
    <row r="307" spans="1:37" customFormat="1" ht="14.45" x14ac:dyDescent="0.35">
      <c r="A307" s="45" t="s">
        <v>467</v>
      </c>
      <c r="B307" s="46" t="s">
        <v>165</v>
      </c>
      <c r="C307" s="46"/>
      <c r="D307" s="12">
        <f>IF(ISBLANK(A307),"",IF(F307=0,"",AVERAGE(G307:XFD307)/3))</f>
        <v>220.44444444444446</v>
      </c>
      <c r="E307" s="16" t="str">
        <f>IF(F307&gt;=18,"Qualify","Non-Qualify")</f>
        <v>Non-Qualify</v>
      </c>
      <c r="F307" s="13">
        <f>IF(ISBLANK(A307),"",COUNT(G307:XFD307)*3)</f>
        <v>9</v>
      </c>
      <c r="G307" s="1"/>
      <c r="H307" s="2"/>
      <c r="I307" s="2"/>
      <c r="J307" s="2"/>
      <c r="K307" s="2"/>
      <c r="L307" s="3"/>
      <c r="M307" s="4"/>
      <c r="N307" s="5"/>
      <c r="O307" s="5"/>
      <c r="P307" s="5"/>
      <c r="Q307" s="5"/>
      <c r="R307" s="8"/>
      <c r="S307" s="9"/>
      <c r="T307" s="9"/>
      <c r="U307" s="9"/>
      <c r="V307" s="9"/>
      <c r="W307" s="9"/>
      <c r="X307" s="9"/>
      <c r="Y307" s="19"/>
      <c r="Z307" s="19">
        <v>618</v>
      </c>
      <c r="AA307" s="19">
        <v>689</v>
      </c>
      <c r="AB307" s="19">
        <v>677</v>
      </c>
      <c r="AC307" s="19"/>
      <c r="AD307" s="19"/>
      <c r="AE307" s="20"/>
      <c r="AF307" s="20"/>
      <c r="AG307" s="20"/>
      <c r="AH307" s="20"/>
      <c r="AI307" s="20"/>
      <c r="AJ307" s="20"/>
      <c r="AK307" s="20"/>
    </row>
    <row r="308" spans="1:37" customFormat="1" ht="14.45" x14ac:dyDescent="0.35">
      <c r="A308" s="45" t="s">
        <v>467</v>
      </c>
      <c r="B308" s="46" t="s">
        <v>275</v>
      </c>
      <c r="C308" s="46"/>
      <c r="D308" s="12">
        <f>IF(ISBLANK(A308),"",IF(F308=0,"",AVERAGE(G308:XFD308)/3))</f>
        <v>167.22222222222223</v>
      </c>
      <c r="E308" s="16" t="str">
        <f>IF(F308&gt;=18,"Qualify","Non-Qualify")</f>
        <v>Non-Qualify</v>
      </c>
      <c r="F308" s="13">
        <f>IF(ISBLANK(A308),"",COUNT(G308:XFD308)*3)</f>
        <v>9</v>
      </c>
      <c r="G308" s="1"/>
      <c r="H308" s="2"/>
      <c r="I308" s="2"/>
      <c r="J308" s="2"/>
      <c r="K308" s="2"/>
      <c r="L308" s="3"/>
      <c r="M308" s="4"/>
      <c r="N308" s="5"/>
      <c r="O308" s="5"/>
      <c r="P308" s="5"/>
      <c r="Q308" s="5"/>
      <c r="R308" s="8"/>
      <c r="S308" s="9"/>
      <c r="T308" s="9"/>
      <c r="U308" s="9"/>
      <c r="V308" s="9"/>
      <c r="W308" s="9"/>
      <c r="X308" s="9"/>
      <c r="Y308" s="19"/>
      <c r="Z308" s="19">
        <v>500</v>
      </c>
      <c r="AA308" s="19">
        <v>526</v>
      </c>
      <c r="AB308" s="19">
        <v>479</v>
      </c>
      <c r="AC308" s="19"/>
      <c r="AD308" s="19"/>
      <c r="AE308" s="20"/>
      <c r="AF308" s="20"/>
      <c r="AG308" s="20"/>
      <c r="AH308" s="20"/>
      <c r="AI308" s="20"/>
      <c r="AJ308" s="20"/>
      <c r="AK308" s="20"/>
    </row>
    <row r="309" spans="1:37" customFormat="1" ht="14.45" x14ac:dyDescent="0.35">
      <c r="A309" s="45" t="s">
        <v>468</v>
      </c>
      <c r="B309" s="46" t="s">
        <v>469</v>
      </c>
      <c r="C309" s="46" t="s">
        <v>470</v>
      </c>
      <c r="D309" s="12" t="str">
        <f>IF(ISBLANK(A309),"",IF(F309=0,"",AVERAGE(G309:XFD309)/3))</f>
        <v/>
      </c>
      <c r="E309" s="16" t="str">
        <f>IF(F309&gt;=18,"Qualify","Non-Qualify")</f>
        <v>Non-Qualify</v>
      </c>
      <c r="F309" s="13">
        <f>IF(ISBLANK(A309),"",COUNT(G309:XFD309)*3)</f>
        <v>0</v>
      </c>
      <c r="G309" s="1"/>
      <c r="H309" s="2"/>
      <c r="I309" s="2"/>
      <c r="J309" s="2"/>
      <c r="K309" s="2"/>
      <c r="L309" s="3"/>
      <c r="M309" s="4"/>
      <c r="N309" s="5"/>
      <c r="O309" s="5"/>
      <c r="P309" s="5"/>
      <c r="Q309" s="5"/>
      <c r="R309" s="8"/>
      <c r="S309" s="9"/>
      <c r="T309" s="9"/>
      <c r="U309" s="9"/>
      <c r="V309" s="9"/>
      <c r="W309" s="9"/>
      <c r="X309" s="9"/>
      <c r="Y309" s="19"/>
      <c r="Z309" s="19"/>
      <c r="AA309" s="19"/>
      <c r="AB309" s="19"/>
      <c r="AC309" s="19"/>
      <c r="AD309" s="19"/>
      <c r="AE309" s="20"/>
      <c r="AF309" s="20"/>
      <c r="AG309" s="20"/>
      <c r="AH309" s="20"/>
      <c r="AI309" s="20"/>
      <c r="AJ309" s="20"/>
      <c r="AK309" s="20"/>
    </row>
    <row r="310" spans="1:37" customFormat="1" ht="14.45" x14ac:dyDescent="0.35">
      <c r="A310" s="45" t="s">
        <v>468</v>
      </c>
      <c r="B310" s="46" t="s">
        <v>95</v>
      </c>
      <c r="C310" s="46" t="s">
        <v>471</v>
      </c>
      <c r="D310" s="12" t="str">
        <f>IF(ISBLANK(A310),"",IF(F310=0,"",AVERAGE(G310:XFD310)/3))</f>
        <v/>
      </c>
      <c r="E310" s="16" t="str">
        <f>IF(F310&gt;=18,"Qualify","Non-Qualify")</f>
        <v>Non-Qualify</v>
      </c>
      <c r="F310" s="13">
        <f>IF(ISBLANK(A310),"",COUNT(G310:XFD310)*3)</f>
        <v>0</v>
      </c>
      <c r="G310" s="1"/>
      <c r="H310" s="2"/>
      <c r="I310" s="2"/>
      <c r="J310" s="2"/>
      <c r="K310" s="2"/>
      <c r="L310" s="3"/>
      <c r="M310" s="4"/>
      <c r="N310" s="5"/>
      <c r="O310" s="5"/>
      <c r="P310" s="5"/>
      <c r="Q310" s="5"/>
      <c r="R310" s="8"/>
      <c r="S310" s="9"/>
      <c r="T310" s="9"/>
      <c r="U310" s="9"/>
      <c r="V310" s="9"/>
      <c r="W310" s="9"/>
      <c r="X310" s="9"/>
      <c r="Y310" s="19"/>
      <c r="Z310" s="19"/>
      <c r="AA310" s="19"/>
      <c r="AB310" s="19"/>
      <c r="AC310" s="19"/>
      <c r="AD310" s="19"/>
      <c r="AE310" s="20"/>
      <c r="AF310" s="20"/>
      <c r="AG310" s="20"/>
      <c r="AH310" s="20"/>
      <c r="AI310" s="20"/>
      <c r="AJ310" s="20"/>
      <c r="AK310" s="20"/>
    </row>
    <row r="311" spans="1:37" customFormat="1" ht="14.45" x14ac:dyDescent="0.35">
      <c r="A311" s="45" t="s">
        <v>468</v>
      </c>
      <c r="B311" s="46" t="s">
        <v>472</v>
      </c>
      <c r="C311" s="46" t="s">
        <v>473</v>
      </c>
      <c r="D311" s="12" t="str">
        <f>IF(ISBLANK(A311),"",IF(F311=0,"",AVERAGE(G311:XFD311)/3))</f>
        <v/>
      </c>
      <c r="E311" s="16" t="str">
        <f>IF(F311&gt;=18,"Qualify","Non-Qualify")</f>
        <v>Non-Qualify</v>
      </c>
      <c r="F311" s="13">
        <f>IF(ISBLANK(A311),"",COUNT(G311:XFD311)*3)</f>
        <v>0</v>
      </c>
      <c r="G311" s="1"/>
      <c r="H311" s="2"/>
      <c r="I311" s="2"/>
      <c r="J311" s="2"/>
      <c r="K311" s="2"/>
      <c r="L311" s="3"/>
      <c r="M311" s="4"/>
      <c r="N311" s="5"/>
      <c r="O311" s="5"/>
      <c r="P311" s="5"/>
      <c r="Q311" s="5"/>
      <c r="R311" s="8"/>
      <c r="S311" s="9"/>
      <c r="T311" s="9"/>
      <c r="U311" s="9"/>
      <c r="V311" s="9"/>
      <c r="W311" s="9"/>
      <c r="X311" s="9"/>
      <c r="Y311" s="19"/>
      <c r="Z311" s="19"/>
      <c r="AA311" s="19"/>
      <c r="AB311" s="19"/>
      <c r="AC311" s="19"/>
      <c r="AD311" s="19"/>
      <c r="AE311" s="20"/>
      <c r="AF311" s="20"/>
      <c r="AG311" s="20"/>
      <c r="AH311" s="20"/>
      <c r="AI311" s="20"/>
      <c r="AJ311" s="20"/>
      <c r="AK311" s="20"/>
    </row>
    <row r="312" spans="1:37" customFormat="1" ht="14.45" x14ac:dyDescent="0.35">
      <c r="A312" s="45" t="s">
        <v>474</v>
      </c>
      <c r="B312" s="46" t="s">
        <v>30</v>
      </c>
      <c r="C312" s="46" t="s">
        <v>475</v>
      </c>
      <c r="D312" s="12" t="str">
        <f>IF(ISBLANK(A312),"",IF(F312=0,"",AVERAGE(G312:XFD312)/3))</f>
        <v/>
      </c>
      <c r="E312" s="16" t="str">
        <f>IF(F312&gt;=18,"Qualify","Non-Qualify")</f>
        <v>Non-Qualify</v>
      </c>
      <c r="F312" s="13">
        <f>IF(ISBLANK(A312),"",COUNT(G312:XFD312)*3)</f>
        <v>0</v>
      </c>
      <c r="G312" s="1"/>
      <c r="H312" s="2"/>
      <c r="I312" s="2"/>
      <c r="J312" s="2"/>
      <c r="K312" s="2"/>
      <c r="L312" s="3"/>
      <c r="M312" s="4"/>
      <c r="N312" s="5"/>
      <c r="O312" s="5"/>
      <c r="P312" s="5"/>
      <c r="Q312" s="5"/>
      <c r="R312" s="8"/>
      <c r="S312" s="9"/>
      <c r="T312" s="9"/>
      <c r="U312" s="9"/>
      <c r="V312" s="9"/>
      <c r="W312" s="9"/>
      <c r="X312" s="9"/>
      <c r="Y312" s="19"/>
      <c r="Z312" s="19"/>
      <c r="AA312" s="19"/>
      <c r="AB312" s="19"/>
      <c r="AC312" s="19"/>
      <c r="AD312" s="19"/>
      <c r="AE312" s="20"/>
      <c r="AF312" s="20"/>
      <c r="AG312" s="20"/>
      <c r="AH312" s="20"/>
      <c r="AI312" s="20"/>
      <c r="AJ312" s="20"/>
      <c r="AK312" s="20"/>
    </row>
    <row r="313" spans="1:37" customFormat="1" ht="14.45" x14ac:dyDescent="0.35">
      <c r="A313" s="45" t="s">
        <v>476</v>
      </c>
      <c r="B313" s="46" t="s">
        <v>477</v>
      </c>
      <c r="C313" s="46" t="s">
        <v>478</v>
      </c>
      <c r="D313" s="12" t="str">
        <f>IF(ISBLANK(A313),"",IF(F313=0,"",AVERAGE(G313:XFD313)/3))</f>
        <v/>
      </c>
      <c r="E313" s="16" t="str">
        <f>IF(F313&gt;=18,"Qualify","Non-Qualify")</f>
        <v>Non-Qualify</v>
      </c>
      <c r="F313" s="13">
        <f>IF(ISBLANK(A313),"",COUNT(G313:XFD313)*3)</f>
        <v>0</v>
      </c>
      <c r="G313" s="1"/>
      <c r="H313" s="2"/>
      <c r="I313" s="2"/>
      <c r="J313" s="2"/>
      <c r="K313" s="2"/>
      <c r="L313" s="3"/>
      <c r="M313" s="4"/>
      <c r="N313" s="5"/>
      <c r="O313" s="5"/>
      <c r="P313" s="5"/>
      <c r="Q313" s="5"/>
      <c r="R313" s="8"/>
      <c r="S313" s="9"/>
      <c r="T313" s="9"/>
      <c r="U313" s="9"/>
      <c r="V313" s="9"/>
      <c r="W313" s="9"/>
      <c r="X313" s="9"/>
      <c r="Y313" s="19"/>
      <c r="Z313" s="19"/>
      <c r="AA313" s="19"/>
      <c r="AB313" s="19"/>
      <c r="AC313" s="19"/>
      <c r="AD313" s="19"/>
      <c r="AE313" s="20"/>
      <c r="AF313" s="20"/>
      <c r="AG313" s="20"/>
      <c r="AH313" s="20"/>
      <c r="AI313" s="20"/>
      <c r="AJ313" s="20"/>
      <c r="AK313" s="20"/>
    </row>
    <row r="314" spans="1:37" customFormat="1" ht="14.45" x14ac:dyDescent="0.35">
      <c r="A314" s="45" t="s">
        <v>479</v>
      </c>
      <c r="B314" s="46" t="s">
        <v>278</v>
      </c>
      <c r="C314" s="46" t="s">
        <v>480</v>
      </c>
      <c r="D314" s="12" t="str">
        <f>IF(ISBLANK(A314),"",IF(F314=0,"",AVERAGE(G314:XFD314)/3))</f>
        <v/>
      </c>
      <c r="E314" s="16" t="str">
        <f>IF(F314&gt;=18,"Qualify","Non-Qualify")</f>
        <v>Non-Qualify</v>
      </c>
      <c r="F314" s="13">
        <f>IF(ISBLANK(A314),"",COUNT(G314:XFD314)*3)</f>
        <v>0</v>
      </c>
      <c r="G314" s="1"/>
      <c r="H314" s="2"/>
      <c r="I314" s="2"/>
      <c r="J314" s="2"/>
      <c r="K314" s="2"/>
      <c r="L314" s="3"/>
      <c r="M314" s="4"/>
      <c r="N314" s="5"/>
      <c r="O314" s="5"/>
      <c r="P314" s="5"/>
      <c r="Q314" s="5"/>
      <c r="R314" s="8"/>
      <c r="S314" s="9"/>
      <c r="T314" s="9"/>
      <c r="U314" s="9"/>
      <c r="V314" s="9"/>
      <c r="W314" s="9"/>
      <c r="X314" s="9"/>
      <c r="Y314" s="19"/>
      <c r="Z314" s="19"/>
      <c r="AA314" s="19"/>
      <c r="AB314" s="19"/>
      <c r="AC314" s="19"/>
      <c r="AD314" s="19"/>
      <c r="AE314" s="20"/>
      <c r="AF314" s="20"/>
      <c r="AG314" s="20"/>
      <c r="AH314" s="20"/>
      <c r="AI314" s="20"/>
      <c r="AJ314" s="20"/>
      <c r="AK314" s="20"/>
    </row>
    <row r="315" spans="1:37" customFormat="1" ht="14.45" x14ac:dyDescent="0.35">
      <c r="A315" s="45" t="s">
        <v>479</v>
      </c>
      <c r="B315" s="46" t="s">
        <v>75</v>
      </c>
      <c r="C315" s="46" t="s">
        <v>481</v>
      </c>
      <c r="D315" s="12" t="str">
        <f>IF(ISBLANK(A315),"",IF(F315=0,"",AVERAGE(G315:XFD315)/3))</f>
        <v/>
      </c>
      <c r="E315" s="16" t="str">
        <f>IF(F315&gt;=18,"Qualify","Non-Qualify")</f>
        <v>Non-Qualify</v>
      </c>
      <c r="F315" s="13">
        <f>IF(ISBLANK(A315),"",COUNT(G315:XFD315)*3)</f>
        <v>0</v>
      </c>
      <c r="G315" s="1"/>
      <c r="H315" s="2"/>
      <c r="I315" s="2"/>
      <c r="J315" s="2"/>
      <c r="K315" s="2"/>
      <c r="L315" s="3"/>
      <c r="M315" s="4"/>
      <c r="N315" s="5"/>
      <c r="O315" s="5"/>
      <c r="P315" s="5"/>
      <c r="Q315" s="5"/>
      <c r="R315" s="8"/>
      <c r="S315" s="9"/>
      <c r="T315" s="9"/>
      <c r="U315" s="9"/>
      <c r="V315" s="9"/>
      <c r="W315" s="9"/>
      <c r="X315" s="9"/>
      <c r="Y315" s="19"/>
      <c r="Z315" s="19"/>
      <c r="AA315" s="19"/>
      <c r="AB315" s="19"/>
      <c r="AC315" s="19"/>
      <c r="AD315" s="19"/>
      <c r="AE315" s="20"/>
      <c r="AF315" s="20"/>
      <c r="AG315" s="20"/>
      <c r="AH315" s="20"/>
      <c r="AI315" s="20"/>
      <c r="AJ315" s="20"/>
      <c r="AK315" s="20"/>
    </row>
    <row r="316" spans="1:37" customFormat="1" ht="14.45" x14ac:dyDescent="0.35">
      <c r="A316" s="45" t="s">
        <v>479</v>
      </c>
      <c r="B316" s="46" t="s">
        <v>116</v>
      </c>
      <c r="C316" s="46" t="s">
        <v>482</v>
      </c>
      <c r="D316" s="12" t="str">
        <f>IF(ISBLANK(A316),"",IF(F316=0,"",AVERAGE(G316:XFD316)/3))</f>
        <v/>
      </c>
      <c r="E316" s="16" t="str">
        <f>IF(F316&gt;=18,"Qualify","Non-Qualify")</f>
        <v>Non-Qualify</v>
      </c>
      <c r="F316" s="13">
        <f>IF(ISBLANK(A316),"",COUNT(G316:XFD316)*3)</f>
        <v>0</v>
      </c>
      <c r="G316" s="1"/>
      <c r="H316" s="2"/>
      <c r="I316" s="2"/>
      <c r="J316" s="2"/>
      <c r="K316" s="2"/>
      <c r="L316" s="3"/>
      <c r="M316" s="4"/>
      <c r="N316" s="5"/>
      <c r="O316" s="5"/>
      <c r="P316" s="5"/>
      <c r="Q316" s="5"/>
      <c r="R316" s="8"/>
      <c r="S316" s="9"/>
      <c r="T316" s="9"/>
      <c r="U316" s="9"/>
      <c r="V316" s="9"/>
      <c r="W316" s="9"/>
      <c r="X316" s="9"/>
      <c r="Y316" s="19"/>
      <c r="Z316" s="19"/>
      <c r="AA316" s="19"/>
      <c r="AB316" s="19"/>
      <c r="AC316" s="19"/>
      <c r="AD316" s="19"/>
      <c r="AE316" s="20"/>
      <c r="AF316" s="20"/>
      <c r="AG316" s="20"/>
      <c r="AH316" s="20"/>
      <c r="AI316" s="20"/>
      <c r="AJ316" s="20"/>
      <c r="AK316" s="20"/>
    </row>
    <row r="317" spans="1:37" customFormat="1" ht="14.45" x14ac:dyDescent="0.35">
      <c r="A317" s="45" t="s">
        <v>483</v>
      </c>
      <c r="B317" s="46" t="s">
        <v>484</v>
      </c>
      <c r="C317" s="46" t="s">
        <v>485</v>
      </c>
      <c r="D317" s="12" t="str">
        <f>IF(ISBLANK(A317),"",IF(F317=0,"",AVERAGE(G317:XFD317)/3))</f>
        <v/>
      </c>
      <c r="E317" s="16" t="str">
        <f>IF(F317&gt;=18,"Qualify","Non-Qualify")</f>
        <v>Non-Qualify</v>
      </c>
      <c r="F317" s="13">
        <f>IF(ISBLANK(A317),"",COUNT(G317:XFD317)*3)</f>
        <v>0</v>
      </c>
      <c r="G317" s="1"/>
      <c r="H317" s="2"/>
      <c r="I317" s="2"/>
      <c r="J317" s="2"/>
      <c r="K317" s="2"/>
      <c r="L317" s="3"/>
      <c r="M317" s="4"/>
      <c r="N317" s="5"/>
      <c r="O317" s="5"/>
      <c r="P317" s="5"/>
      <c r="Q317" s="5"/>
      <c r="R317" s="8"/>
      <c r="S317" s="9"/>
      <c r="T317" s="9"/>
      <c r="U317" s="9"/>
      <c r="V317" s="9"/>
      <c r="W317" s="9"/>
      <c r="X317" s="9"/>
      <c r="Y317" s="19"/>
      <c r="Z317" s="19"/>
      <c r="AA317" s="19"/>
      <c r="AB317" s="19"/>
      <c r="AC317" s="19"/>
      <c r="AD317" s="19"/>
      <c r="AE317" s="20"/>
      <c r="AF317" s="20"/>
      <c r="AG317" s="20"/>
      <c r="AH317" s="20"/>
      <c r="AI317" s="20"/>
      <c r="AJ317" s="20"/>
      <c r="AK317" s="20"/>
    </row>
    <row r="318" spans="1:37" customFormat="1" ht="14.45" x14ac:dyDescent="0.35">
      <c r="A318" s="45" t="s">
        <v>1292</v>
      </c>
      <c r="B318" s="46" t="s">
        <v>1293</v>
      </c>
      <c r="C318" s="46" t="s">
        <v>1294</v>
      </c>
      <c r="D318" s="12">
        <f>IF(ISBLANK(A318),"",IF(F318=0,"",AVERAGE(G318:XFD318)/3))</f>
        <v>191.44444444444446</v>
      </c>
      <c r="E318" s="16" t="str">
        <f>IF(F318&gt;=18,"Qualify","Non-Qualify")</f>
        <v>Non-Qualify</v>
      </c>
      <c r="F318" s="13">
        <f>IF(ISBLANK(A318),"",COUNT(G318:XFD318)*3)</f>
        <v>9</v>
      </c>
      <c r="G318" s="1"/>
      <c r="H318" s="2"/>
      <c r="I318" s="2"/>
      <c r="J318" s="2"/>
      <c r="K318" s="2"/>
      <c r="L318" s="3"/>
      <c r="M318" s="4"/>
      <c r="N318" s="5"/>
      <c r="O318" s="5"/>
      <c r="P318" s="5"/>
      <c r="Q318" s="5"/>
      <c r="R318" s="8"/>
      <c r="S318" s="9"/>
      <c r="T318" s="9"/>
      <c r="U318" s="9"/>
      <c r="V318" s="9"/>
      <c r="W318" s="9"/>
      <c r="X318" s="9"/>
      <c r="Y318" s="19"/>
      <c r="Z318" s="19"/>
      <c r="AA318" s="19"/>
      <c r="AB318" s="19"/>
      <c r="AC318" s="19"/>
      <c r="AD318" s="19"/>
      <c r="AE318" s="20">
        <v>571</v>
      </c>
      <c r="AF318" s="20"/>
      <c r="AG318" s="20"/>
      <c r="AH318" s="20">
        <v>588</v>
      </c>
      <c r="AI318" s="20">
        <v>564</v>
      </c>
      <c r="AJ318" s="20"/>
      <c r="AK318" s="20"/>
    </row>
    <row r="319" spans="1:37" customFormat="1" ht="14.45" x14ac:dyDescent="0.35">
      <c r="A319" s="45" t="s">
        <v>486</v>
      </c>
      <c r="B319" s="46" t="s">
        <v>78</v>
      </c>
      <c r="C319" s="46"/>
      <c r="D319" s="12">
        <f>IF(ISBLANK(A319),"",IF(F319=0,"",AVERAGE(G319:XFD319)/3))</f>
        <v>193</v>
      </c>
      <c r="E319" s="16" t="str">
        <f>IF(F319&gt;=18,"Qualify","Non-Qualify")</f>
        <v>Non-Qualify</v>
      </c>
      <c r="F319" s="13">
        <f>IF(ISBLANK(A319),"",COUNT(G319:XFD319)*3)</f>
        <v>3</v>
      </c>
      <c r="G319" s="1"/>
      <c r="H319" s="2"/>
      <c r="I319" s="2"/>
      <c r="J319" s="2"/>
      <c r="K319" s="2"/>
      <c r="L319" s="3"/>
      <c r="M319" s="4"/>
      <c r="N319" s="5"/>
      <c r="O319" s="5"/>
      <c r="P319" s="5"/>
      <c r="Q319" s="5"/>
      <c r="R319" s="8"/>
      <c r="S319" s="9">
        <v>579</v>
      </c>
      <c r="T319" s="9"/>
      <c r="U319" s="9"/>
      <c r="V319" s="9"/>
      <c r="W319" s="9"/>
      <c r="X319" s="9"/>
      <c r="Y319" s="19"/>
      <c r="Z319" s="19"/>
      <c r="AA319" s="19"/>
      <c r="AB319" s="19"/>
      <c r="AC319" s="19"/>
      <c r="AD319" s="19"/>
      <c r="AE319" s="20"/>
      <c r="AF319" s="20"/>
      <c r="AG319" s="20"/>
      <c r="AH319" s="20"/>
      <c r="AI319" s="20"/>
      <c r="AJ319" s="20"/>
      <c r="AK319" s="20"/>
    </row>
    <row r="320" spans="1:37" customFormat="1" ht="14.45" x14ac:dyDescent="0.35">
      <c r="A320" s="45" t="s">
        <v>1295</v>
      </c>
      <c r="B320" s="46" t="s">
        <v>1296</v>
      </c>
      <c r="C320" s="46" t="s">
        <v>1297</v>
      </c>
      <c r="D320" s="12">
        <f>IF(ISBLANK(A320),"",IF(F320=0,"",AVERAGE(G320:XFD320)/3))</f>
        <v>222.88888888888889</v>
      </c>
      <c r="E320" s="16" t="str">
        <f>IF(F320&gt;=18,"Qualify","Non-Qualify")</f>
        <v>Non-Qualify</v>
      </c>
      <c r="F320" s="13">
        <f>IF(ISBLANK(A320),"",COUNT(G320:XFD320)*3)</f>
        <v>9</v>
      </c>
      <c r="G320" s="1"/>
      <c r="H320" s="2"/>
      <c r="I320" s="2"/>
      <c r="J320" s="2"/>
      <c r="K320" s="2"/>
      <c r="L320" s="3"/>
      <c r="M320" s="4"/>
      <c r="N320" s="5"/>
      <c r="O320" s="5"/>
      <c r="P320" s="5"/>
      <c r="Q320" s="5"/>
      <c r="R320" s="8"/>
      <c r="S320" s="9"/>
      <c r="T320" s="9"/>
      <c r="U320" s="9"/>
      <c r="V320" s="9"/>
      <c r="W320" s="9"/>
      <c r="X320" s="9"/>
      <c r="Y320" s="19"/>
      <c r="Z320" s="19"/>
      <c r="AA320" s="19"/>
      <c r="AB320" s="19"/>
      <c r="AC320" s="19"/>
      <c r="AD320" s="19"/>
      <c r="AE320" s="20">
        <v>741</v>
      </c>
      <c r="AF320" s="20"/>
      <c r="AG320" s="20"/>
      <c r="AH320" s="20">
        <v>628</v>
      </c>
      <c r="AI320" s="20">
        <v>637</v>
      </c>
      <c r="AJ320" s="20"/>
      <c r="AK320" s="20"/>
    </row>
    <row r="321" spans="1:37" customFormat="1" ht="14.45" x14ac:dyDescent="0.35">
      <c r="A321" s="45" t="s">
        <v>487</v>
      </c>
      <c r="B321" s="46" t="s">
        <v>139</v>
      </c>
      <c r="C321" s="46" t="s">
        <v>488</v>
      </c>
      <c r="D321" s="12" t="str">
        <f>IF(ISBLANK(A321),"",IF(F321=0,"",AVERAGE(G321:XFD321)/3))</f>
        <v/>
      </c>
      <c r="E321" s="16" t="str">
        <f>IF(F321&gt;=18,"Qualify","Non-Qualify")</f>
        <v>Non-Qualify</v>
      </c>
      <c r="F321" s="13">
        <f>IF(ISBLANK(A321),"",COUNT(G321:XFD321)*3)</f>
        <v>0</v>
      </c>
      <c r="G321" s="1"/>
      <c r="H321" s="2"/>
      <c r="I321" s="2"/>
      <c r="J321" s="2"/>
      <c r="K321" s="2"/>
      <c r="L321" s="3"/>
      <c r="M321" s="4"/>
      <c r="N321" s="5"/>
      <c r="O321" s="5"/>
      <c r="P321" s="5"/>
      <c r="Q321" s="5"/>
      <c r="R321" s="8"/>
      <c r="S321" s="9"/>
      <c r="T321" s="9"/>
      <c r="U321" s="9"/>
      <c r="V321" s="9"/>
      <c r="W321" s="9"/>
      <c r="X321" s="9"/>
      <c r="Y321" s="19"/>
      <c r="Z321" s="19"/>
      <c r="AA321" s="19"/>
      <c r="AB321" s="19"/>
      <c r="AC321" s="19"/>
      <c r="AD321" s="19"/>
      <c r="AE321" s="20"/>
      <c r="AF321" s="20"/>
      <c r="AG321" s="20"/>
      <c r="AH321" s="20"/>
      <c r="AI321" s="20"/>
      <c r="AJ321" s="20"/>
      <c r="AK321" s="20"/>
    </row>
    <row r="322" spans="1:37" customFormat="1" ht="14.45" x14ac:dyDescent="0.35">
      <c r="A322" s="45" t="s">
        <v>489</v>
      </c>
      <c r="B322" s="46" t="s">
        <v>139</v>
      </c>
      <c r="C322" s="46" t="s">
        <v>490</v>
      </c>
      <c r="D322" s="12" t="str">
        <f>IF(ISBLANK(A322),"",IF(F322=0,"",AVERAGE(G322:XFD322)/3))</f>
        <v/>
      </c>
      <c r="E322" s="16" t="str">
        <f>IF(F322&gt;=18,"Qualify","Non-Qualify")</f>
        <v>Non-Qualify</v>
      </c>
      <c r="F322" s="13">
        <f>IF(ISBLANK(A322),"",COUNT(G322:XFD322)*3)</f>
        <v>0</v>
      </c>
      <c r="G322" s="1"/>
      <c r="H322" s="2"/>
      <c r="I322" s="2"/>
      <c r="J322" s="2"/>
      <c r="K322" s="2"/>
      <c r="L322" s="3"/>
      <c r="M322" s="4"/>
      <c r="N322" s="5"/>
      <c r="O322" s="5"/>
      <c r="P322" s="5"/>
      <c r="Q322" s="5"/>
      <c r="R322" s="8"/>
      <c r="S322" s="9"/>
      <c r="T322" s="9"/>
      <c r="U322" s="9"/>
      <c r="V322" s="9"/>
      <c r="W322" s="9"/>
      <c r="X322" s="9"/>
      <c r="Y322" s="19"/>
      <c r="Z322" s="19"/>
      <c r="AA322" s="19"/>
      <c r="AB322" s="19"/>
      <c r="AC322" s="19"/>
      <c r="AD322" s="19"/>
      <c r="AE322" s="20"/>
      <c r="AF322" s="20"/>
      <c r="AG322" s="20"/>
      <c r="AH322" s="20"/>
      <c r="AI322" s="20"/>
      <c r="AJ322" s="20"/>
      <c r="AK322" s="20"/>
    </row>
    <row r="323" spans="1:37" customFormat="1" ht="14.45" x14ac:dyDescent="0.35">
      <c r="A323" s="45" t="s">
        <v>494</v>
      </c>
      <c r="B323" s="46" t="s">
        <v>495</v>
      </c>
      <c r="C323" s="46" t="s">
        <v>496</v>
      </c>
      <c r="D323" s="12" t="str">
        <f>IF(ISBLANK(A323),"",IF(F323=0,"",AVERAGE(G323:XFD323)/3))</f>
        <v/>
      </c>
      <c r="E323" s="16" t="str">
        <f>IF(F323&gt;=18,"Qualify","Non-Qualify")</f>
        <v>Non-Qualify</v>
      </c>
      <c r="F323" s="13">
        <f>IF(ISBLANK(A323),"",COUNT(G323:XFD323)*3)</f>
        <v>0</v>
      </c>
      <c r="G323" s="1"/>
      <c r="H323" s="2"/>
      <c r="I323" s="2"/>
      <c r="J323" s="2"/>
      <c r="K323" s="2"/>
      <c r="L323" s="3"/>
      <c r="M323" s="4"/>
      <c r="N323" s="5"/>
      <c r="O323" s="5"/>
      <c r="P323" s="5"/>
      <c r="Q323" s="5"/>
      <c r="R323" s="8"/>
      <c r="S323" s="9"/>
      <c r="T323" s="9"/>
      <c r="U323" s="9"/>
      <c r="V323" s="9"/>
      <c r="W323" s="9"/>
      <c r="X323" s="9"/>
      <c r="Y323" s="19"/>
      <c r="Z323" s="19"/>
      <c r="AA323" s="19"/>
      <c r="AB323" s="19"/>
      <c r="AC323" s="19"/>
      <c r="AD323" s="19"/>
      <c r="AE323" s="20"/>
      <c r="AF323" s="20"/>
      <c r="AG323" s="20"/>
      <c r="AH323" s="20"/>
      <c r="AI323" s="20"/>
      <c r="AJ323" s="20"/>
      <c r="AK323" s="20"/>
    </row>
    <row r="324" spans="1:37" customFormat="1" ht="14.45" x14ac:dyDescent="0.35">
      <c r="A324" s="45" t="s">
        <v>497</v>
      </c>
      <c r="B324" s="46" t="s">
        <v>54</v>
      </c>
      <c r="C324" s="46" t="s">
        <v>498</v>
      </c>
      <c r="D324" s="12" t="str">
        <f>IF(ISBLANK(A324),"",IF(F324=0,"",AVERAGE(G324:XFD324)/3))</f>
        <v/>
      </c>
      <c r="E324" s="16" t="str">
        <f>IF(F324&gt;=18,"Qualify","Non-Qualify")</f>
        <v>Non-Qualify</v>
      </c>
      <c r="F324" s="13">
        <f>IF(ISBLANK(A324),"",COUNT(G324:XFD324)*3)</f>
        <v>0</v>
      </c>
      <c r="G324" s="1"/>
      <c r="H324" s="2"/>
      <c r="I324" s="2"/>
      <c r="J324" s="2"/>
      <c r="K324" s="2"/>
      <c r="L324" s="3"/>
      <c r="M324" s="4"/>
      <c r="N324" s="5"/>
      <c r="O324" s="5"/>
      <c r="P324" s="5"/>
      <c r="Q324" s="5"/>
      <c r="R324" s="8"/>
      <c r="S324" s="9"/>
      <c r="T324" s="9"/>
      <c r="U324" s="9"/>
      <c r="V324" s="9"/>
      <c r="W324" s="9"/>
      <c r="X324" s="9"/>
      <c r="Y324" s="19"/>
      <c r="Z324" s="19"/>
      <c r="AA324" s="19"/>
      <c r="AB324" s="19"/>
      <c r="AC324" s="19"/>
      <c r="AD324" s="19"/>
      <c r="AE324" s="20"/>
      <c r="AF324" s="20"/>
      <c r="AG324" s="20"/>
      <c r="AH324" s="20"/>
      <c r="AI324" s="20"/>
      <c r="AJ324" s="20"/>
      <c r="AK324" s="20"/>
    </row>
    <row r="325" spans="1:37" customFormat="1" ht="14.45" x14ac:dyDescent="0.35">
      <c r="A325" s="45" t="s">
        <v>499</v>
      </c>
      <c r="B325" s="46" t="s">
        <v>241</v>
      </c>
      <c r="C325" s="46" t="s">
        <v>500</v>
      </c>
      <c r="D325" s="12">
        <f>IF(ISBLANK(A325),"",IF(F325=0,"",AVERAGE(G325:XFD325)/3))</f>
        <v>211.44444444444446</v>
      </c>
      <c r="E325" s="16" t="str">
        <f>IF(F325&gt;=18,"Qualify","Non-Qualify")</f>
        <v>Non-Qualify</v>
      </c>
      <c r="F325" s="13">
        <f>IF(ISBLANK(A325),"",COUNT(G325:XFD325)*3)</f>
        <v>9</v>
      </c>
      <c r="G325" s="1"/>
      <c r="H325" s="2"/>
      <c r="I325" s="2"/>
      <c r="J325" s="2"/>
      <c r="K325" s="2"/>
      <c r="L325" s="3"/>
      <c r="M325" s="4"/>
      <c r="N325" s="5"/>
      <c r="O325" s="5"/>
      <c r="P325" s="5"/>
      <c r="Q325" s="5"/>
      <c r="R325" s="8"/>
      <c r="S325" s="9"/>
      <c r="T325" s="9"/>
      <c r="U325" s="9"/>
      <c r="V325" s="9"/>
      <c r="W325" s="9"/>
      <c r="X325" s="9"/>
      <c r="Y325" s="19"/>
      <c r="Z325" s="19"/>
      <c r="AA325" s="19"/>
      <c r="AB325" s="19"/>
      <c r="AC325" s="19"/>
      <c r="AD325" s="19"/>
      <c r="AE325" s="20">
        <v>671</v>
      </c>
      <c r="AF325" s="20"/>
      <c r="AG325" s="20"/>
      <c r="AH325" s="20">
        <v>562</v>
      </c>
      <c r="AI325" s="20">
        <v>670</v>
      </c>
      <c r="AJ325" s="20"/>
      <c r="AK325" s="20"/>
    </row>
    <row r="326" spans="1:37" customFormat="1" ht="14.45" x14ac:dyDescent="0.35">
      <c r="A326" s="45" t="s">
        <v>501</v>
      </c>
      <c r="B326" s="46" t="s">
        <v>495</v>
      </c>
      <c r="C326" s="46" t="s">
        <v>502</v>
      </c>
      <c r="D326" s="12">
        <f>IF(ISBLANK(A326),"",IF(F326=0,"",AVERAGE(G326:XFD326)/3))</f>
        <v>195.44444444444446</v>
      </c>
      <c r="E326" s="16" t="str">
        <f>IF(F326&gt;=18,"Qualify","Non-Qualify")</f>
        <v>Non-Qualify</v>
      </c>
      <c r="F326" s="13">
        <f>IF(ISBLANK(A326),"",COUNT(G326:XFD326)*3)</f>
        <v>9</v>
      </c>
      <c r="G326" s="1">
        <v>625</v>
      </c>
      <c r="H326" s="2"/>
      <c r="I326" s="2">
        <v>603</v>
      </c>
      <c r="J326" s="2">
        <v>531</v>
      </c>
      <c r="K326" s="2"/>
      <c r="L326" s="3"/>
      <c r="M326" s="4"/>
      <c r="N326" s="5"/>
      <c r="O326" s="5"/>
      <c r="P326" s="5"/>
      <c r="Q326" s="5"/>
      <c r="R326" s="8"/>
      <c r="S326" s="9"/>
      <c r="T326" s="9"/>
      <c r="U326" s="9"/>
      <c r="V326" s="9"/>
      <c r="W326" s="9"/>
      <c r="X326" s="9"/>
      <c r="Y326" s="19"/>
      <c r="Z326" s="19"/>
      <c r="AA326" s="19"/>
      <c r="AB326" s="19"/>
      <c r="AC326" s="19"/>
      <c r="AD326" s="19"/>
      <c r="AE326" s="20"/>
      <c r="AF326" s="20"/>
      <c r="AG326" s="20"/>
      <c r="AH326" s="20"/>
      <c r="AI326" s="20"/>
      <c r="AJ326" s="20"/>
      <c r="AK326" s="20"/>
    </row>
    <row r="327" spans="1:37" customFormat="1" ht="14.45" x14ac:dyDescent="0.35">
      <c r="A327" s="45" t="s">
        <v>503</v>
      </c>
      <c r="B327" s="46" t="s">
        <v>504</v>
      </c>
      <c r="C327" s="46" t="s">
        <v>505</v>
      </c>
      <c r="D327" s="12">
        <f>IF(ISBLANK(A327),"",IF(F327=0,"",AVERAGE(G327:XFD327)/3))</f>
        <v>203.2222222222222</v>
      </c>
      <c r="E327" s="16" t="str">
        <f>IF(F327&gt;=18,"Qualify","Non-Qualify")</f>
        <v>Non-Qualify</v>
      </c>
      <c r="F327" s="13">
        <f>IF(ISBLANK(A327),"",COUNT(G327:XFD327)*3)</f>
        <v>9</v>
      </c>
      <c r="G327" s="1"/>
      <c r="H327" s="2"/>
      <c r="I327" s="2"/>
      <c r="J327" s="2"/>
      <c r="K327" s="2"/>
      <c r="L327" s="3"/>
      <c r="M327" s="4">
        <v>534</v>
      </c>
      <c r="N327" s="5"/>
      <c r="O327" s="5">
        <v>671</v>
      </c>
      <c r="P327" s="5">
        <v>624</v>
      </c>
      <c r="Q327" s="5"/>
      <c r="R327" s="8"/>
      <c r="S327" s="9"/>
      <c r="T327" s="9"/>
      <c r="U327" s="9"/>
      <c r="V327" s="9"/>
      <c r="W327" s="9"/>
      <c r="X327" s="9"/>
      <c r="Y327" s="19"/>
      <c r="Z327" s="19"/>
      <c r="AA327" s="19"/>
      <c r="AB327" s="19"/>
      <c r="AC327" s="19"/>
      <c r="AD327" s="19"/>
      <c r="AE327" s="20"/>
      <c r="AF327" s="20"/>
      <c r="AG327" s="20"/>
      <c r="AH327" s="20"/>
      <c r="AI327" s="20"/>
      <c r="AJ327" s="20"/>
      <c r="AK327" s="20"/>
    </row>
    <row r="328" spans="1:37" customFormat="1" ht="14.45" x14ac:dyDescent="0.35">
      <c r="A328" s="45" t="s">
        <v>503</v>
      </c>
      <c r="B328" s="46" t="s">
        <v>38</v>
      </c>
      <c r="C328" s="46" t="s">
        <v>506</v>
      </c>
      <c r="D328" s="12" t="str">
        <f>IF(ISBLANK(A328),"",IF(F328=0,"",AVERAGE(G328:XFD328)/3))</f>
        <v/>
      </c>
      <c r="E328" s="16" t="str">
        <f>IF(F328&gt;=18,"Qualify","Non-Qualify")</f>
        <v>Non-Qualify</v>
      </c>
      <c r="F328" s="13">
        <f>IF(ISBLANK(A328),"",COUNT(G328:XFD328)*3)</f>
        <v>0</v>
      </c>
      <c r="G328" s="1"/>
      <c r="H328" s="2"/>
      <c r="I328" s="2"/>
      <c r="J328" s="2"/>
      <c r="K328" s="2"/>
      <c r="L328" s="3"/>
      <c r="M328" s="4"/>
      <c r="N328" s="5"/>
      <c r="O328" s="5"/>
      <c r="P328" s="5"/>
      <c r="Q328" s="5"/>
      <c r="R328" s="8"/>
      <c r="S328" s="9"/>
      <c r="T328" s="9"/>
      <c r="U328" s="9"/>
      <c r="V328" s="9"/>
      <c r="W328" s="9"/>
      <c r="X328" s="9"/>
      <c r="Y328" s="19"/>
      <c r="Z328" s="19"/>
      <c r="AA328" s="19"/>
      <c r="AB328" s="19"/>
      <c r="AC328" s="19"/>
      <c r="AD328" s="19"/>
      <c r="AE328" s="20"/>
      <c r="AF328" s="20"/>
      <c r="AG328" s="20"/>
      <c r="AH328" s="20"/>
      <c r="AI328" s="20"/>
      <c r="AJ328" s="20"/>
      <c r="AK328" s="20"/>
    </row>
    <row r="329" spans="1:37" customFormat="1" ht="14.45" x14ac:dyDescent="0.35">
      <c r="A329" s="45" t="s">
        <v>507</v>
      </c>
      <c r="B329" s="46" t="s">
        <v>508</v>
      </c>
      <c r="C329" s="46" t="s">
        <v>509</v>
      </c>
      <c r="D329" s="12" t="str">
        <f>IF(ISBLANK(A329),"",IF(F329=0,"",AVERAGE(G329:XFD329)/3))</f>
        <v/>
      </c>
      <c r="E329" s="16" t="str">
        <f>IF(F329&gt;=18,"Qualify","Non-Qualify")</f>
        <v>Non-Qualify</v>
      </c>
      <c r="F329" s="13">
        <f>IF(ISBLANK(A329),"",COUNT(G329:XFD329)*3)</f>
        <v>0</v>
      </c>
      <c r="G329" s="1"/>
      <c r="H329" s="2"/>
      <c r="I329" s="2"/>
      <c r="J329" s="2"/>
      <c r="K329" s="2"/>
      <c r="L329" s="3"/>
      <c r="M329" s="4"/>
      <c r="N329" s="5"/>
      <c r="O329" s="5"/>
      <c r="P329" s="5"/>
      <c r="Q329" s="5"/>
      <c r="R329" s="8"/>
      <c r="S329" s="9"/>
      <c r="T329" s="9"/>
      <c r="U329" s="9"/>
      <c r="V329" s="9"/>
      <c r="W329" s="9"/>
      <c r="X329" s="9"/>
      <c r="Y329" s="19"/>
      <c r="Z329" s="19"/>
      <c r="AA329" s="19"/>
      <c r="AB329" s="19"/>
      <c r="AC329" s="19"/>
      <c r="AD329" s="19"/>
      <c r="AE329" s="20"/>
      <c r="AF329" s="20"/>
      <c r="AG329" s="20"/>
      <c r="AH329" s="20"/>
      <c r="AI329" s="20"/>
      <c r="AJ329" s="20"/>
      <c r="AK329" s="20"/>
    </row>
    <row r="330" spans="1:37" customFormat="1" ht="14.45" x14ac:dyDescent="0.35">
      <c r="A330" s="45" t="s">
        <v>510</v>
      </c>
      <c r="B330" s="46" t="s">
        <v>359</v>
      </c>
      <c r="C330" s="46" t="s">
        <v>511</v>
      </c>
      <c r="D330" s="12" t="str">
        <f>IF(ISBLANK(A330),"",IF(F330=0,"",AVERAGE(G330:XFD330)/3))</f>
        <v/>
      </c>
      <c r="E330" s="16" t="str">
        <f>IF(F330&gt;=18,"Qualify","Non-Qualify")</f>
        <v>Non-Qualify</v>
      </c>
      <c r="F330" s="13">
        <f>IF(ISBLANK(A330),"",COUNT(G330:XFD330)*3)</f>
        <v>0</v>
      </c>
      <c r="G330" s="1"/>
      <c r="H330" s="2"/>
      <c r="I330" s="2"/>
      <c r="J330" s="2"/>
      <c r="K330" s="2"/>
      <c r="L330" s="3"/>
      <c r="M330" s="4"/>
      <c r="N330" s="5"/>
      <c r="O330" s="5"/>
      <c r="P330" s="5"/>
      <c r="Q330" s="5"/>
      <c r="R330" s="8"/>
      <c r="S330" s="9"/>
      <c r="T330" s="9"/>
      <c r="U330" s="9"/>
      <c r="V330" s="9"/>
      <c r="W330" s="9"/>
      <c r="X330" s="9"/>
      <c r="Y330" s="19"/>
      <c r="Z330" s="19"/>
      <c r="AA330" s="19"/>
      <c r="AB330" s="19"/>
      <c r="AC330" s="19"/>
      <c r="AD330" s="19"/>
      <c r="AE330" s="20"/>
      <c r="AF330" s="20"/>
      <c r="AG330" s="20"/>
      <c r="AH330" s="20"/>
      <c r="AI330" s="20"/>
      <c r="AJ330" s="20"/>
      <c r="AK330" s="20"/>
    </row>
    <row r="331" spans="1:37" customFormat="1" ht="14.45" x14ac:dyDescent="0.35">
      <c r="A331" s="45" t="s">
        <v>512</v>
      </c>
      <c r="B331" s="46" t="s">
        <v>513</v>
      </c>
      <c r="C331" s="46" t="s">
        <v>514</v>
      </c>
      <c r="D331" s="12" t="str">
        <f>IF(ISBLANK(A331),"",IF(F331=0,"",AVERAGE(G331:XFD331)/3))</f>
        <v/>
      </c>
      <c r="E331" s="16" t="str">
        <f>IF(F331&gt;=18,"Qualify","Non-Qualify")</f>
        <v>Non-Qualify</v>
      </c>
      <c r="F331" s="13">
        <f>IF(ISBLANK(A331),"",COUNT(G331:XFD331)*3)</f>
        <v>0</v>
      </c>
      <c r="G331" s="1"/>
      <c r="H331" s="2"/>
      <c r="I331" s="2"/>
      <c r="J331" s="2"/>
      <c r="K331" s="2"/>
      <c r="L331" s="3"/>
      <c r="M331" s="4"/>
      <c r="N331" s="5"/>
      <c r="O331" s="5"/>
      <c r="P331" s="5"/>
      <c r="Q331" s="5"/>
      <c r="R331" s="8"/>
      <c r="S331" s="9"/>
      <c r="T331" s="9"/>
      <c r="U331" s="9"/>
      <c r="V331" s="9"/>
      <c r="W331" s="9"/>
      <c r="X331" s="9"/>
      <c r="Y331" s="19"/>
      <c r="Z331" s="19"/>
      <c r="AA331" s="19"/>
      <c r="AB331" s="19"/>
      <c r="AC331" s="19"/>
      <c r="AD331" s="19"/>
      <c r="AE331" s="20"/>
      <c r="AF331" s="20"/>
      <c r="AG331" s="20"/>
      <c r="AH331" s="20"/>
      <c r="AI331" s="20"/>
      <c r="AJ331" s="20"/>
      <c r="AK331" s="20"/>
    </row>
    <row r="332" spans="1:37" customFormat="1" ht="14.45" x14ac:dyDescent="0.35">
      <c r="A332" s="45" t="s">
        <v>1298</v>
      </c>
      <c r="B332" s="46" t="s">
        <v>51</v>
      </c>
      <c r="C332" s="46" t="s">
        <v>1299</v>
      </c>
      <c r="D332" s="12">
        <f>IF(ISBLANK(A332),"",IF(F332=0,"",AVERAGE(G332:XFD332)/3))</f>
        <v>190.7777777777778</v>
      </c>
      <c r="E332" s="16" t="str">
        <f>IF(F332&gt;=18,"Qualify","Non-Qualify")</f>
        <v>Non-Qualify</v>
      </c>
      <c r="F332" s="13">
        <f>IF(ISBLANK(A332),"",COUNT(G332:XFD332)*3)</f>
        <v>9</v>
      </c>
      <c r="G332" s="1"/>
      <c r="H332" s="2"/>
      <c r="I332" s="2"/>
      <c r="J332" s="2"/>
      <c r="K332" s="2"/>
      <c r="L332" s="3"/>
      <c r="M332" s="4"/>
      <c r="N332" s="5"/>
      <c r="O332" s="5"/>
      <c r="P332" s="5"/>
      <c r="Q332" s="5"/>
      <c r="R332" s="8"/>
      <c r="S332" s="9"/>
      <c r="T332" s="9"/>
      <c r="U332" s="9"/>
      <c r="V332" s="9"/>
      <c r="W332" s="9"/>
      <c r="X332" s="9"/>
      <c r="Y332" s="19"/>
      <c r="Z332" s="19"/>
      <c r="AA332" s="19"/>
      <c r="AB332" s="19"/>
      <c r="AC332" s="19"/>
      <c r="AD332" s="19"/>
      <c r="AE332" s="20">
        <v>535</v>
      </c>
      <c r="AF332" s="20"/>
      <c r="AG332" s="20"/>
      <c r="AH332" s="20">
        <v>652</v>
      </c>
      <c r="AI332" s="20">
        <v>530</v>
      </c>
      <c r="AJ332" s="20"/>
      <c r="AK332" s="20"/>
    </row>
    <row r="333" spans="1:37" customFormat="1" ht="14.45" x14ac:dyDescent="0.35">
      <c r="A333" s="45" t="s">
        <v>1300</v>
      </c>
      <c r="B333" s="46" t="s">
        <v>533</v>
      </c>
      <c r="C333" s="46" t="s">
        <v>1301</v>
      </c>
      <c r="D333" s="12">
        <f>IF(ISBLANK(A333),"",IF(F333=0,"",AVERAGE(G333:XFD333)/3))</f>
        <v>194</v>
      </c>
      <c r="E333" s="16" t="str">
        <f>IF(F333&gt;=18,"Qualify","Non-Qualify")</f>
        <v>Non-Qualify</v>
      </c>
      <c r="F333" s="13">
        <f>IF(ISBLANK(A333),"",COUNT(G333:XFD333)*3)</f>
        <v>9</v>
      </c>
      <c r="G333" s="1"/>
      <c r="H333" s="2"/>
      <c r="I333" s="2"/>
      <c r="J333" s="2"/>
      <c r="K333" s="2"/>
      <c r="L333" s="3"/>
      <c r="M333" s="4"/>
      <c r="N333" s="5"/>
      <c r="O333" s="5"/>
      <c r="P333" s="5"/>
      <c r="Q333" s="5"/>
      <c r="R333" s="8"/>
      <c r="S333" s="9"/>
      <c r="T333" s="9"/>
      <c r="U333" s="9"/>
      <c r="V333" s="9"/>
      <c r="W333" s="9"/>
      <c r="X333" s="9"/>
      <c r="Y333" s="19"/>
      <c r="Z333" s="19"/>
      <c r="AA333" s="19"/>
      <c r="AB333" s="19"/>
      <c r="AC333" s="19"/>
      <c r="AD333" s="19"/>
      <c r="AE333" s="20">
        <v>646</v>
      </c>
      <c r="AF333" s="20"/>
      <c r="AG333" s="20"/>
      <c r="AH333" s="20">
        <v>571</v>
      </c>
      <c r="AI333" s="20">
        <v>529</v>
      </c>
      <c r="AJ333" s="20"/>
      <c r="AK333" s="20"/>
    </row>
    <row r="334" spans="1:37" customFormat="1" ht="14.45" x14ac:dyDescent="0.35">
      <c r="A334" s="45" t="s">
        <v>518</v>
      </c>
      <c r="B334" s="46" t="s">
        <v>57</v>
      </c>
      <c r="C334" s="46" t="s">
        <v>519</v>
      </c>
      <c r="D334" s="12" t="str">
        <f>IF(ISBLANK(A334),"",IF(F334=0,"",AVERAGE(G334:XFD334)/3))</f>
        <v/>
      </c>
      <c r="E334" s="16" t="str">
        <f>IF(F334&gt;=18,"Qualify","Non-Qualify")</f>
        <v>Non-Qualify</v>
      </c>
      <c r="F334" s="13">
        <f>IF(ISBLANK(A334),"",COUNT(G334:XFD334)*3)</f>
        <v>0</v>
      </c>
      <c r="G334" s="1"/>
      <c r="H334" s="2"/>
      <c r="I334" s="2"/>
      <c r="J334" s="2"/>
      <c r="K334" s="2"/>
      <c r="L334" s="3"/>
      <c r="M334" s="4"/>
      <c r="N334" s="5"/>
      <c r="O334" s="5"/>
      <c r="P334" s="5"/>
      <c r="Q334" s="5"/>
      <c r="R334" s="8"/>
      <c r="S334" s="9"/>
      <c r="T334" s="9"/>
      <c r="U334" s="9"/>
      <c r="V334" s="9"/>
      <c r="W334" s="9"/>
      <c r="X334" s="9"/>
      <c r="Y334" s="19"/>
      <c r="Z334" s="19"/>
      <c r="AA334" s="19"/>
      <c r="AB334" s="19"/>
      <c r="AC334" s="19"/>
      <c r="AD334" s="19"/>
      <c r="AE334" s="20"/>
      <c r="AF334" s="20"/>
      <c r="AG334" s="20"/>
      <c r="AH334" s="20"/>
      <c r="AI334" s="20"/>
      <c r="AJ334" s="20"/>
      <c r="AK334" s="20"/>
    </row>
    <row r="335" spans="1:37" customFormat="1" ht="14.45" x14ac:dyDescent="0.35">
      <c r="A335" s="45" t="s">
        <v>518</v>
      </c>
      <c r="B335" s="46" t="s">
        <v>520</v>
      </c>
      <c r="C335" s="46" t="s">
        <v>521</v>
      </c>
      <c r="D335" s="12" t="str">
        <f>IF(ISBLANK(A335),"",IF(F335=0,"",AVERAGE(G335:XFD335)/3))</f>
        <v/>
      </c>
      <c r="E335" s="16" t="str">
        <f>IF(F335&gt;=18,"Qualify","Non-Qualify")</f>
        <v>Non-Qualify</v>
      </c>
      <c r="F335" s="13">
        <f>IF(ISBLANK(A335),"",COUNT(G335:XFD335)*3)</f>
        <v>0</v>
      </c>
      <c r="G335" s="1"/>
      <c r="H335" s="2"/>
      <c r="I335" s="2"/>
      <c r="J335" s="2"/>
      <c r="K335" s="2"/>
      <c r="L335" s="3"/>
      <c r="M335" s="4"/>
      <c r="N335" s="5"/>
      <c r="O335" s="5"/>
      <c r="P335" s="5"/>
      <c r="Q335" s="5"/>
      <c r="R335" s="8"/>
      <c r="S335" s="9"/>
      <c r="T335" s="9"/>
      <c r="U335" s="9"/>
      <c r="V335" s="9"/>
      <c r="W335" s="9"/>
      <c r="X335" s="9"/>
      <c r="Y335" s="19"/>
      <c r="Z335" s="19"/>
      <c r="AA335" s="19"/>
      <c r="AB335" s="19"/>
      <c r="AC335" s="19"/>
      <c r="AD335" s="19"/>
      <c r="AE335" s="20"/>
      <c r="AF335" s="20"/>
      <c r="AG335" s="20"/>
      <c r="AH335" s="20"/>
      <c r="AI335" s="20"/>
      <c r="AJ335" s="20"/>
      <c r="AK335" s="20"/>
    </row>
    <row r="336" spans="1:37" customFormat="1" ht="14.45" x14ac:dyDescent="0.35">
      <c r="A336" s="45" t="s">
        <v>522</v>
      </c>
      <c r="B336" s="46" t="s">
        <v>145</v>
      </c>
      <c r="C336" s="46" t="s">
        <v>523</v>
      </c>
      <c r="D336" s="12" t="str">
        <f>IF(ISBLANK(A336),"",IF(F336=0,"",AVERAGE(G336:XFD336)/3))</f>
        <v/>
      </c>
      <c r="E336" s="16" t="str">
        <f>IF(F336&gt;=18,"Qualify","Non-Qualify")</f>
        <v>Non-Qualify</v>
      </c>
      <c r="F336" s="13">
        <f>IF(ISBLANK(A336),"",COUNT(G336:XFD336)*3)</f>
        <v>0</v>
      </c>
      <c r="G336" s="1"/>
      <c r="H336" s="2"/>
      <c r="I336" s="2"/>
      <c r="J336" s="2"/>
      <c r="K336" s="2"/>
      <c r="L336" s="3"/>
      <c r="M336" s="4"/>
      <c r="N336" s="5"/>
      <c r="O336" s="5"/>
      <c r="P336" s="5"/>
      <c r="Q336" s="5"/>
      <c r="R336" s="8"/>
      <c r="S336" s="9"/>
      <c r="T336" s="9"/>
      <c r="U336" s="9"/>
      <c r="V336" s="9"/>
      <c r="W336" s="9"/>
      <c r="X336" s="9"/>
      <c r="Y336" s="19"/>
      <c r="Z336" s="19"/>
      <c r="AA336" s="19"/>
      <c r="AB336" s="19"/>
      <c r="AC336" s="19"/>
      <c r="AD336" s="19"/>
      <c r="AE336" s="20"/>
      <c r="AF336" s="20"/>
      <c r="AG336" s="20"/>
      <c r="AH336" s="20"/>
      <c r="AI336" s="20"/>
      <c r="AJ336" s="20"/>
      <c r="AK336" s="20"/>
    </row>
    <row r="337" spans="1:37" customFormat="1" ht="14.45" x14ac:dyDescent="0.35">
      <c r="A337" s="45" t="s">
        <v>524</v>
      </c>
      <c r="B337" s="46" t="s">
        <v>54</v>
      </c>
      <c r="C337" s="46"/>
      <c r="D337" s="12">
        <f>IF(ISBLANK(A337),"",IF(F337=0,"",AVERAGE(G337:XFD337)/3))</f>
        <v>202.88888888888889</v>
      </c>
      <c r="E337" s="16" t="str">
        <f>IF(F337&gt;=18,"Qualify","Non-Qualify")</f>
        <v>Non-Qualify</v>
      </c>
      <c r="F337" s="13">
        <f>IF(ISBLANK(A337),"",COUNT(G337:XFD337)*3)</f>
        <v>9</v>
      </c>
      <c r="G337" s="1">
        <v>599</v>
      </c>
      <c r="H337" s="2"/>
      <c r="I337" s="2">
        <v>597</v>
      </c>
      <c r="J337" s="2">
        <v>630</v>
      </c>
      <c r="K337" s="2"/>
      <c r="L337" s="3"/>
      <c r="M337" s="4"/>
      <c r="N337" s="5"/>
      <c r="O337" s="5"/>
      <c r="P337" s="5"/>
      <c r="Q337" s="5"/>
      <c r="R337" s="8"/>
      <c r="S337" s="9"/>
      <c r="T337" s="9"/>
      <c r="U337" s="9"/>
      <c r="V337" s="9"/>
      <c r="W337" s="9"/>
      <c r="X337" s="9"/>
      <c r="Y337" s="19"/>
      <c r="Z337" s="19"/>
      <c r="AA337" s="19"/>
      <c r="AB337" s="19"/>
      <c r="AC337" s="19"/>
      <c r="AD337" s="19"/>
      <c r="AE337" s="20"/>
      <c r="AF337" s="20"/>
      <c r="AG337" s="20"/>
      <c r="AH337" s="20"/>
      <c r="AI337" s="20"/>
      <c r="AJ337" s="20"/>
      <c r="AK337" s="20"/>
    </row>
    <row r="338" spans="1:37" customFormat="1" ht="14.45" x14ac:dyDescent="0.35">
      <c r="A338" s="45" t="s">
        <v>525</v>
      </c>
      <c r="B338" s="46" t="s">
        <v>359</v>
      </c>
      <c r="C338" s="46" t="s">
        <v>527</v>
      </c>
      <c r="D338" s="12" t="str">
        <f>IF(ISBLANK(A338),"",IF(F338=0,"",AVERAGE(G338:XFD338)/3))</f>
        <v/>
      </c>
      <c r="E338" s="16" t="str">
        <f>IF(F338&gt;=18,"Qualify","Non-Qualify")</f>
        <v>Non-Qualify</v>
      </c>
      <c r="F338" s="13">
        <f>IF(ISBLANK(A338),"",COUNT(G338:XFD338)*3)</f>
        <v>0</v>
      </c>
      <c r="G338" s="1"/>
      <c r="H338" s="2"/>
      <c r="I338" s="2"/>
      <c r="J338" s="2"/>
      <c r="K338" s="2"/>
      <c r="L338" s="3"/>
      <c r="M338" s="4"/>
      <c r="N338" s="5"/>
      <c r="O338" s="5"/>
      <c r="P338" s="5"/>
      <c r="Q338" s="5"/>
      <c r="R338" s="8"/>
      <c r="S338" s="9"/>
      <c r="T338" s="9"/>
      <c r="U338" s="9"/>
      <c r="V338" s="9"/>
      <c r="W338" s="9"/>
      <c r="X338" s="9"/>
      <c r="Y338" s="19"/>
      <c r="Z338" s="19"/>
      <c r="AA338" s="19"/>
      <c r="AB338" s="19"/>
      <c r="AC338" s="19"/>
      <c r="AD338" s="19"/>
      <c r="AE338" s="20"/>
      <c r="AF338" s="20"/>
      <c r="AG338" s="20"/>
      <c r="AH338" s="20"/>
      <c r="AI338" s="20"/>
      <c r="AJ338" s="20"/>
      <c r="AK338" s="20"/>
    </row>
    <row r="339" spans="1:37" customFormat="1" ht="14.45" x14ac:dyDescent="0.35">
      <c r="A339" s="45" t="s">
        <v>528</v>
      </c>
      <c r="B339" s="46" t="s">
        <v>38</v>
      </c>
      <c r="C339" s="46" t="s">
        <v>529</v>
      </c>
      <c r="D339" s="12" t="str">
        <f>IF(ISBLANK(A339),"",IF(F339=0,"",AVERAGE(G339:XFD339)/3))</f>
        <v/>
      </c>
      <c r="E339" s="16" t="str">
        <f>IF(F339&gt;=18,"Qualify","Non-Qualify")</f>
        <v>Non-Qualify</v>
      </c>
      <c r="F339" s="13">
        <f>IF(ISBLANK(A339),"",COUNT(G339:XFD339)*3)</f>
        <v>0</v>
      </c>
      <c r="G339" s="1"/>
      <c r="H339" s="2"/>
      <c r="I339" s="2"/>
      <c r="J339" s="2"/>
      <c r="K339" s="2"/>
      <c r="L339" s="3"/>
      <c r="M339" s="4"/>
      <c r="N339" s="5"/>
      <c r="O339" s="5"/>
      <c r="P339" s="5"/>
      <c r="Q339" s="5"/>
      <c r="R339" s="8"/>
      <c r="S339" s="9"/>
      <c r="T339" s="9"/>
      <c r="U339" s="9"/>
      <c r="V339" s="9"/>
      <c r="W339" s="9"/>
      <c r="X339" s="9"/>
      <c r="Y339" s="19"/>
      <c r="Z339" s="19"/>
      <c r="AA339" s="19"/>
      <c r="AB339" s="19"/>
      <c r="AC339" s="19"/>
      <c r="AD339" s="19"/>
      <c r="AE339" s="20"/>
      <c r="AF339" s="20"/>
      <c r="AG339" s="20"/>
      <c r="AH339" s="20"/>
      <c r="AI339" s="20"/>
      <c r="AJ339" s="20"/>
      <c r="AK339" s="20"/>
    </row>
    <row r="340" spans="1:37" customFormat="1" ht="14.45" x14ac:dyDescent="0.35">
      <c r="A340" s="45" t="s">
        <v>530</v>
      </c>
      <c r="B340" s="46" t="s">
        <v>119</v>
      </c>
      <c r="C340" s="46" t="s">
        <v>531</v>
      </c>
      <c r="D340" s="12">
        <f>IF(ISBLANK(A340),"",IF(F340=0,"",AVERAGE(G340:XFD340)/3))</f>
        <v>201</v>
      </c>
      <c r="E340" s="16" t="str">
        <f>IF(F340&gt;=18,"Qualify","Non-Qualify")</f>
        <v>Non-Qualify</v>
      </c>
      <c r="F340" s="13">
        <f>IF(ISBLANK(A340),"",COUNT(G340:XFD340)*3)</f>
        <v>6</v>
      </c>
      <c r="G340" s="1"/>
      <c r="H340" s="2"/>
      <c r="I340" s="2"/>
      <c r="J340" s="2"/>
      <c r="K340" s="2"/>
      <c r="L340" s="3"/>
      <c r="M340" s="4"/>
      <c r="N340" s="5"/>
      <c r="O340" s="5"/>
      <c r="P340" s="5"/>
      <c r="Q340" s="5"/>
      <c r="R340" s="8"/>
      <c r="S340" s="9"/>
      <c r="T340" s="9"/>
      <c r="U340" s="9"/>
      <c r="V340" s="9"/>
      <c r="W340" s="9"/>
      <c r="X340" s="9"/>
      <c r="Y340" s="19"/>
      <c r="Z340" s="19"/>
      <c r="AA340" s="19">
        <v>577</v>
      </c>
      <c r="AB340" s="19">
        <v>629</v>
      </c>
      <c r="AC340" s="19"/>
      <c r="AD340" s="19"/>
      <c r="AE340" s="20"/>
      <c r="AF340" s="20"/>
      <c r="AG340" s="20"/>
      <c r="AH340" s="20"/>
      <c r="AI340" s="20"/>
      <c r="AJ340" s="20"/>
      <c r="AK340" s="20"/>
    </row>
    <row r="341" spans="1:37" customFormat="1" ht="14.45" x14ac:dyDescent="0.35">
      <c r="A341" s="45" t="s">
        <v>532</v>
      </c>
      <c r="B341" s="46" t="s">
        <v>533</v>
      </c>
      <c r="C341" s="46" t="s">
        <v>534</v>
      </c>
      <c r="D341" s="12" t="str">
        <f>IF(ISBLANK(A341),"",IF(F341=0,"",AVERAGE(G341:XFD341)/3))</f>
        <v/>
      </c>
      <c r="E341" s="16" t="str">
        <f>IF(F341&gt;=18,"Qualify","Non-Qualify")</f>
        <v>Non-Qualify</v>
      </c>
      <c r="F341" s="13">
        <f>IF(ISBLANK(A341),"",COUNT(G341:XFD341)*3)</f>
        <v>0</v>
      </c>
      <c r="G341" s="1"/>
      <c r="H341" s="2"/>
      <c r="I341" s="2"/>
      <c r="J341" s="2"/>
      <c r="K341" s="2"/>
      <c r="L341" s="3"/>
      <c r="M341" s="4"/>
      <c r="N341" s="5"/>
      <c r="O341" s="5"/>
      <c r="P341" s="5"/>
      <c r="Q341" s="5"/>
      <c r="R341" s="8"/>
      <c r="S341" s="9"/>
      <c r="T341" s="9"/>
      <c r="U341" s="9"/>
      <c r="V341" s="9"/>
      <c r="W341" s="9"/>
      <c r="X341" s="9"/>
      <c r="Y341" s="19"/>
      <c r="Z341" s="19"/>
      <c r="AA341" s="19"/>
      <c r="AB341" s="19"/>
      <c r="AC341" s="19"/>
      <c r="AD341" s="19"/>
      <c r="AE341" s="20"/>
      <c r="AF341" s="20"/>
      <c r="AG341" s="20"/>
      <c r="AH341" s="20"/>
      <c r="AI341" s="20"/>
      <c r="AJ341" s="20"/>
      <c r="AK341" s="20"/>
    </row>
    <row r="342" spans="1:37" customFormat="1" ht="14.45" x14ac:dyDescent="0.35">
      <c r="A342" s="45" t="s">
        <v>535</v>
      </c>
      <c r="B342" s="46" t="s">
        <v>107</v>
      </c>
      <c r="C342" s="46" t="s">
        <v>536</v>
      </c>
      <c r="D342" s="12" t="str">
        <f>IF(ISBLANK(A342),"",IF(F342=0,"",AVERAGE(G342:XFD342)/3))</f>
        <v/>
      </c>
      <c r="E342" s="16" t="str">
        <f>IF(F342&gt;=18,"Qualify","Non-Qualify")</f>
        <v>Non-Qualify</v>
      </c>
      <c r="F342" s="13">
        <f>IF(ISBLANK(A342),"",COUNT(G342:XFD342)*3)</f>
        <v>0</v>
      </c>
      <c r="G342" s="1"/>
      <c r="H342" s="2"/>
      <c r="I342" s="2"/>
      <c r="J342" s="2"/>
      <c r="K342" s="2"/>
      <c r="L342" s="3"/>
      <c r="M342" s="4"/>
      <c r="N342" s="5"/>
      <c r="O342" s="5"/>
      <c r="P342" s="5"/>
      <c r="Q342" s="5"/>
      <c r="R342" s="8"/>
      <c r="S342" s="9"/>
      <c r="T342" s="9"/>
      <c r="U342" s="9"/>
      <c r="V342" s="9"/>
      <c r="W342" s="9"/>
      <c r="X342" s="9"/>
      <c r="Y342" s="19"/>
      <c r="Z342" s="19"/>
      <c r="AA342" s="19"/>
      <c r="AB342" s="19"/>
      <c r="AC342" s="19"/>
      <c r="AD342" s="19"/>
      <c r="AE342" s="20"/>
      <c r="AF342" s="20"/>
      <c r="AG342" s="20"/>
      <c r="AH342" s="20"/>
      <c r="AI342" s="20"/>
      <c r="AJ342" s="20"/>
      <c r="AK342" s="20"/>
    </row>
    <row r="343" spans="1:37" customFormat="1" ht="14.45" x14ac:dyDescent="0.35">
      <c r="A343" s="45" t="s">
        <v>537</v>
      </c>
      <c r="B343" s="46" t="s">
        <v>538</v>
      </c>
      <c r="C343" s="46" t="s">
        <v>539</v>
      </c>
      <c r="D343" s="12" t="str">
        <f>IF(ISBLANK(A343),"",IF(F343=0,"",AVERAGE(G343:XFD343)/3))</f>
        <v/>
      </c>
      <c r="E343" s="16" t="str">
        <f>IF(F343&gt;=18,"Qualify","Non-Qualify")</f>
        <v>Non-Qualify</v>
      </c>
      <c r="F343" s="13">
        <f>IF(ISBLANK(A343),"",COUNT(G343:XFD343)*3)</f>
        <v>0</v>
      </c>
      <c r="G343" s="1"/>
      <c r="H343" s="2"/>
      <c r="I343" s="2"/>
      <c r="J343" s="2"/>
      <c r="K343" s="2"/>
      <c r="L343" s="3"/>
      <c r="M343" s="4"/>
      <c r="N343" s="5"/>
      <c r="O343" s="5"/>
      <c r="P343" s="5"/>
      <c r="Q343" s="5"/>
      <c r="R343" s="8"/>
      <c r="S343" s="9"/>
      <c r="T343" s="9"/>
      <c r="U343" s="9"/>
      <c r="V343" s="9"/>
      <c r="W343" s="9"/>
      <c r="X343" s="9"/>
      <c r="Y343" s="19"/>
      <c r="Z343" s="19"/>
      <c r="AA343" s="19"/>
      <c r="AB343" s="19"/>
      <c r="AC343" s="19"/>
      <c r="AD343" s="19"/>
      <c r="AE343" s="20"/>
      <c r="AF343" s="20"/>
      <c r="AG343" s="20"/>
      <c r="AH343" s="20"/>
      <c r="AI343" s="20"/>
      <c r="AJ343" s="20"/>
      <c r="AK343" s="20"/>
    </row>
    <row r="344" spans="1:37" customFormat="1" ht="14.45" x14ac:dyDescent="0.35">
      <c r="A344" s="45" t="s">
        <v>540</v>
      </c>
      <c r="B344" s="46" t="s">
        <v>541</v>
      </c>
      <c r="C344" s="46" t="s">
        <v>542</v>
      </c>
      <c r="D344" s="12">
        <f>IF(ISBLANK(A344),"",IF(F344=0,"",AVERAGE(G344:XFD344)/3))</f>
        <v>207</v>
      </c>
      <c r="E344" s="16" t="str">
        <f>IF(F344&gt;=18,"Qualify","Non-Qualify")</f>
        <v>Non-Qualify</v>
      </c>
      <c r="F344" s="13">
        <f>IF(ISBLANK(A344),"",COUNT(G344:XFD344)*3)</f>
        <v>12</v>
      </c>
      <c r="G344" s="1"/>
      <c r="H344" s="2"/>
      <c r="I344" s="2"/>
      <c r="J344" s="2"/>
      <c r="K344" s="2"/>
      <c r="L344" s="3"/>
      <c r="M344" s="4">
        <v>626</v>
      </c>
      <c r="N344" s="5"/>
      <c r="O344" s="5"/>
      <c r="P344" s="5"/>
      <c r="Q344" s="5"/>
      <c r="R344" s="8"/>
      <c r="S344" s="9"/>
      <c r="T344" s="9"/>
      <c r="U344" s="9"/>
      <c r="V344" s="9"/>
      <c r="W344" s="9"/>
      <c r="X344" s="9"/>
      <c r="Y344" s="19"/>
      <c r="Z344" s="19"/>
      <c r="AA344" s="19"/>
      <c r="AB344" s="19"/>
      <c r="AC344" s="19"/>
      <c r="AD344" s="19"/>
      <c r="AE344" s="20">
        <v>592</v>
      </c>
      <c r="AF344" s="20"/>
      <c r="AG344" s="20"/>
      <c r="AH344" s="20">
        <v>584</v>
      </c>
      <c r="AI344" s="20">
        <v>682</v>
      </c>
      <c r="AJ344" s="20"/>
      <c r="AK344" s="20"/>
    </row>
    <row r="345" spans="1:37" customFormat="1" ht="14.45" x14ac:dyDescent="0.35">
      <c r="A345" s="45" t="s">
        <v>543</v>
      </c>
      <c r="B345" s="46" t="s">
        <v>95</v>
      </c>
      <c r="C345" s="46" t="s">
        <v>544</v>
      </c>
      <c r="D345" s="12" t="str">
        <f>IF(ISBLANK(A345),"",IF(F345=0,"",AVERAGE(G345:XFD345)/3))</f>
        <v/>
      </c>
      <c r="E345" s="16" t="str">
        <f>IF(F345&gt;=18,"Qualify","Non-Qualify")</f>
        <v>Non-Qualify</v>
      </c>
      <c r="F345" s="13">
        <f>IF(ISBLANK(A345),"",COUNT(G345:XFD345)*3)</f>
        <v>0</v>
      </c>
      <c r="G345" s="1"/>
      <c r="H345" s="2"/>
      <c r="I345" s="2"/>
      <c r="J345" s="2"/>
      <c r="K345" s="2"/>
      <c r="L345" s="3"/>
      <c r="M345" s="4"/>
      <c r="N345" s="5"/>
      <c r="O345" s="5"/>
      <c r="P345" s="5"/>
      <c r="Q345" s="5"/>
      <c r="R345" s="8"/>
      <c r="S345" s="9"/>
      <c r="T345" s="9"/>
      <c r="U345" s="9"/>
      <c r="V345" s="9"/>
      <c r="W345" s="9"/>
      <c r="X345" s="9"/>
      <c r="Y345" s="19"/>
      <c r="Z345" s="19"/>
      <c r="AA345" s="19"/>
      <c r="AB345" s="19"/>
      <c r="AC345" s="19"/>
      <c r="AD345" s="19"/>
      <c r="AE345" s="20"/>
      <c r="AF345" s="20"/>
      <c r="AG345" s="20"/>
      <c r="AH345" s="20"/>
      <c r="AI345" s="20"/>
      <c r="AJ345" s="20"/>
      <c r="AK345" s="20"/>
    </row>
    <row r="346" spans="1:37" customFormat="1" ht="14.45" x14ac:dyDescent="0.35">
      <c r="A346" s="45" t="s">
        <v>545</v>
      </c>
      <c r="B346" s="46" t="s">
        <v>30</v>
      </c>
      <c r="C346" s="46"/>
      <c r="D346" s="12">
        <f>IF(ISBLANK(A346),"",IF(F346=0,"",AVERAGE(G346:XFD346)/3))</f>
        <v>190.7777777777778</v>
      </c>
      <c r="E346" s="16" t="str">
        <f>IF(F346&gt;=18,"Qualify","Non-Qualify")</f>
        <v>Non-Qualify</v>
      </c>
      <c r="F346" s="13">
        <f>IF(ISBLANK(A346),"",COUNT(G346:XFD346)*3)</f>
        <v>9</v>
      </c>
      <c r="G346" s="1">
        <v>545</v>
      </c>
      <c r="H346" s="2"/>
      <c r="I346" s="2">
        <v>628</v>
      </c>
      <c r="J346" s="2">
        <v>544</v>
      </c>
      <c r="K346" s="2"/>
      <c r="L346" s="3"/>
      <c r="M346" s="4"/>
      <c r="N346" s="5"/>
      <c r="O346" s="5"/>
      <c r="P346" s="5"/>
      <c r="Q346" s="5"/>
      <c r="R346" s="8"/>
      <c r="S346" s="9"/>
      <c r="T346" s="9"/>
      <c r="U346" s="9"/>
      <c r="V346" s="9"/>
      <c r="W346" s="9"/>
      <c r="X346" s="9"/>
      <c r="Y346" s="19"/>
      <c r="Z346" s="19"/>
      <c r="AA346" s="19"/>
      <c r="AB346" s="19"/>
      <c r="AC346" s="19"/>
      <c r="AD346" s="19"/>
      <c r="AE346" s="20"/>
      <c r="AF346" s="20"/>
      <c r="AG346" s="20"/>
      <c r="AH346" s="20"/>
      <c r="AI346" s="20"/>
      <c r="AJ346" s="20"/>
      <c r="AK346" s="20"/>
    </row>
    <row r="347" spans="1:37" customFormat="1" ht="14.45" x14ac:dyDescent="0.35">
      <c r="A347" s="45" t="s">
        <v>546</v>
      </c>
      <c r="B347" s="46" t="s">
        <v>547</v>
      </c>
      <c r="C347" s="46" t="s">
        <v>548</v>
      </c>
      <c r="D347" s="12" t="str">
        <f>IF(ISBLANK(A347),"",IF(F347=0,"",AVERAGE(G347:XFD347)/3))</f>
        <v/>
      </c>
      <c r="E347" s="16" t="str">
        <f>IF(F347&gt;=18,"Qualify","Non-Qualify")</f>
        <v>Non-Qualify</v>
      </c>
      <c r="F347" s="13">
        <f>IF(ISBLANK(A347),"",COUNT(G347:XFD347)*3)</f>
        <v>0</v>
      </c>
      <c r="G347" s="1"/>
      <c r="H347" s="2"/>
      <c r="I347" s="2"/>
      <c r="J347" s="2"/>
      <c r="K347" s="2"/>
      <c r="L347" s="3"/>
      <c r="M347" s="4"/>
      <c r="N347" s="5"/>
      <c r="O347" s="5"/>
      <c r="P347" s="5"/>
      <c r="Q347" s="5"/>
      <c r="R347" s="8"/>
      <c r="S347" s="9"/>
      <c r="T347" s="9"/>
      <c r="U347" s="9"/>
      <c r="V347" s="9"/>
      <c r="W347" s="9"/>
      <c r="X347" s="9"/>
      <c r="Y347" s="19"/>
      <c r="Z347" s="19"/>
      <c r="AA347" s="19"/>
      <c r="AB347" s="19"/>
      <c r="AC347" s="19"/>
      <c r="AD347" s="19"/>
      <c r="AE347" s="20"/>
      <c r="AF347" s="20"/>
      <c r="AG347" s="20"/>
      <c r="AH347" s="20"/>
      <c r="AI347" s="20"/>
      <c r="AJ347" s="20"/>
      <c r="AK347" s="20"/>
    </row>
    <row r="348" spans="1:37" customFormat="1" ht="14.45" x14ac:dyDescent="0.35">
      <c r="A348" s="45" t="s">
        <v>1302</v>
      </c>
      <c r="B348" s="46" t="s">
        <v>495</v>
      </c>
      <c r="C348" s="46" t="s">
        <v>1303</v>
      </c>
      <c r="D348" s="12">
        <f>IF(ISBLANK(A348),"",IF(F348=0,"",AVERAGE(G348:XFD348)/3))</f>
        <v>196.2222222222222</v>
      </c>
      <c r="E348" s="16" t="str">
        <f>IF(F348&gt;=18,"Qualify","Non-Qualify")</f>
        <v>Non-Qualify</v>
      </c>
      <c r="F348" s="13">
        <f>IF(ISBLANK(A348),"",COUNT(G348:XFD348)*3)</f>
        <v>9</v>
      </c>
      <c r="G348" s="1"/>
      <c r="H348" s="2"/>
      <c r="I348" s="2"/>
      <c r="J348" s="2"/>
      <c r="K348" s="2"/>
      <c r="L348" s="3"/>
      <c r="M348" s="4"/>
      <c r="N348" s="5"/>
      <c r="O348" s="5"/>
      <c r="P348" s="5"/>
      <c r="Q348" s="5"/>
      <c r="R348" s="8"/>
      <c r="S348" s="9"/>
      <c r="T348" s="9"/>
      <c r="U348" s="9"/>
      <c r="V348" s="9"/>
      <c r="W348" s="9"/>
      <c r="X348" s="9"/>
      <c r="Y348" s="19"/>
      <c r="Z348" s="19"/>
      <c r="AA348" s="19"/>
      <c r="AB348" s="19"/>
      <c r="AC348" s="19"/>
      <c r="AD348" s="19"/>
      <c r="AE348" s="20">
        <v>672</v>
      </c>
      <c r="AF348" s="20"/>
      <c r="AG348" s="20"/>
      <c r="AH348" s="20">
        <v>541</v>
      </c>
      <c r="AI348" s="20">
        <v>553</v>
      </c>
      <c r="AJ348" s="20"/>
      <c r="AK348" s="20"/>
    </row>
    <row r="349" spans="1:37" customFormat="1" ht="14.45" x14ac:dyDescent="0.35">
      <c r="A349" s="45" t="s">
        <v>549</v>
      </c>
      <c r="B349" s="46" t="s">
        <v>196</v>
      </c>
      <c r="C349" s="46" t="s">
        <v>550</v>
      </c>
      <c r="D349" s="12" t="str">
        <f>IF(ISBLANK(A349),"",IF(F349=0,"",AVERAGE(G349:XFD349)/3))</f>
        <v/>
      </c>
      <c r="E349" s="16" t="str">
        <f>IF(F349&gt;=18,"Qualify","Non-Qualify")</f>
        <v>Non-Qualify</v>
      </c>
      <c r="F349" s="13">
        <f>IF(ISBLANK(A349),"",COUNT(G349:XFD349)*3)</f>
        <v>0</v>
      </c>
      <c r="G349" s="1"/>
      <c r="H349" s="2"/>
      <c r="I349" s="2"/>
      <c r="J349" s="2"/>
      <c r="K349" s="2"/>
      <c r="L349" s="3"/>
      <c r="M349" s="4"/>
      <c r="N349" s="5"/>
      <c r="O349" s="5"/>
      <c r="P349" s="5"/>
      <c r="Q349" s="5"/>
      <c r="R349" s="8"/>
      <c r="S349" s="9"/>
      <c r="T349" s="9"/>
      <c r="U349" s="9"/>
      <c r="V349" s="9"/>
      <c r="W349" s="9"/>
      <c r="X349" s="9"/>
      <c r="Y349" s="19"/>
      <c r="Z349" s="19"/>
      <c r="AA349" s="19"/>
      <c r="AB349" s="19"/>
      <c r="AC349" s="19"/>
      <c r="AD349" s="19"/>
      <c r="AE349" s="20"/>
      <c r="AF349" s="20"/>
      <c r="AG349" s="20"/>
      <c r="AH349" s="20"/>
      <c r="AI349" s="20"/>
      <c r="AJ349" s="20"/>
      <c r="AK349" s="20"/>
    </row>
    <row r="350" spans="1:37" customFormat="1" ht="14.45" x14ac:dyDescent="0.35">
      <c r="A350" s="45" t="s">
        <v>551</v>
      </c>
      <c r="B350" s="46" t="s">
        <v>19</v>
      </c>
      <c r="C350" s="46" t="s">
        <v>552</v>
      </c>
      <c r="D350" s="12" t="str">
        <f>IF(ISBLANK(A350),"",IF(F350=0,"",AVERAGE(G350:XFD350)/3))</f>
        <v/>
      </c>
      <c r="E350" s="16" t="str">
        <f>IF(F350&gt;=18,"Qualify","Non-Qualify")</f>
        <v>Non-Qualify</v>
      </c>
      <c r="F350" s="13">
        <f>IF(ISBLANK(A350),"",COUNT(G350:XFD350)*3)</f>
        <v>0</v>
      </c>
      <c r="G350" s="1"/>
      <c r="H350" s="2"/>
      <c r="I350" s="2"/>
      <c r="J350" s="2"/>
      <c r="K350" s="2"/>
      <c r="L350" s="3"/>
      <c r="M350" s="4"/>
      <c r="N350" s="5"/>
      <c r="O350" s="5"/>
      <c r="P350" s="5"/>
      <c r="Q350" s="5"/>
      <c r="R350" s="8"/>
      <c r="S350" s="9"/>
      <c r="T350" s="9"/>
      <c r="U350" s="9"/>
      <c r="V350" s="9"/>
      <c r="W350" s="9"/>
      <c r="X350" s="9"/>
      <c r="Y350" s="19"/>
      <c r="Z350" s="19"/>
      <c r="AA350" s="19"/>
      <c r="AB350" s="19"/>
      <c r="AC350" s="19"/>
      <c r="AD350" s="19"/>
      <c r="AE350" s="20"/>
      <c r="AF350" s="20"/>
      <c r="AG350" s="20"/>
      <c r="AH350" s="20"/>
      <c r="AI350" s="20"/>
      <c r="AJ350" s="20"/>
      <c r="AK350" s="20"/>
    </row>
    <row r="351" spans="1:37" customFormat="1" ht="14.45" x14ac:dyDescent="0.35">
      <c r="A351" s="45" t="s">
        <v>553</v>
      </c>
      <c r="B351" s="46" t="s">
        <v>554</v>
      </c>
      <c r="C351" s="46"/>
      <c r="D351" s="12">
        <f>IF(ISBLANK(A351),"",IF(F351=0,"",AVERAGE(G351:XFD351)/3))</f>
        <v>176.2222222222222</v>
      </c>
      <c r="E351" s="16" t="str">
        <f>IF(F351&gt;=18,"Qualify","Non-Qualify")</f>
        <v>Non-Qualify</v>
      </c>
      <c r="F351" s="13">
        <f>IF(ISBLANK(A351),"",COUNT(G351:XFD351)*3)</f>
        <v>9</v>
      </c>
      <c r="G351" s="1"/>
      <c r="H351" s="2"/>
      <c r="I351" s="2"/>
      <c r="J351" s="2"/>
      <c r="K351" s="2"/>
      <c r="L351" s="3"/>
      <c r="M351" s="4"/>
      <c r="N351" s="5"/>
      <c r="O351" s="5"/>
      <c r="P351" s="5"/>
      <c r="Q351" s="5"/>
      <c r="R351" s="8"/>
      <c r="S351" s="9"/>
      <c r="T351" s="9"/>
      <c r="U351" s="9"/>
      <c r="V351" s="9"/>
      <c r="W351" s="9"/>
      <c r="X351" s="9"/>
      <c r="Y351" s="19"/>
      <c r="Z351" s="19">
        <v>548</v>
      </c>
      <c r="AA351" s="19">
        <v>502</v>
      </c>
      <c r="AB351" s="19">
        <v>536</v>
      </c>
      <c r="AC351" s="19"/>
      <c r="AD351" s="19"/>
      <c r="AE351" s="20"/>
      <c r="AF351" s="20"/>
      <c r="AG351" s="20"/>
      <c r="AH351" s="20"/>
      <c r="AI351" s="20"/>
      <c r="AJ351" s="20"/>
      <c r="AK351" s="20"/>
    </row>
    <row r="352" spans="1:37" customFormat="1" ht="14.45" x14ac:dyDescent="0.35">
      <c r="A352" s="45" t="s">
        <v>555</v>
      </c>
      <c r="B352" s="46" t="s">
        <v>75</v>
      </c>
      <c r="C352" s="46"/>
      <c r="D352" s="12">
        <f>IF(ISBLANK(A352),"",IF(F352=0,"",AVERAGE(G352:XFD352)/3))</f>
        <v>190.33333333333334</v>
      </c>
      <c r="E352" s="16" t="str">
        <f>IF(F352&gt;=18,"Qualify","Non-Qualify")</f>
        <v>Non-Qualify</v>
      </c>
      <c r="F352" s="13">
        <f>IF(ISBLANK(A352),"",COUNT(G352:XFD352)*3)</f>
        <v>3</v>
      </c>
      <c r="G352" s="1"/>
      <c r="H352" s="2"/>
      <c r="I352" s="2"/>
      <c r="J352" s="2"/>
      <c r="K352" s="2"/>
      <c r="L352" s="3"/>
      <c r="M352" s="4"/>
      <c r="N352" s="5"/>
      <c r="O352" s="5"/>
      <c r="P352" s="5"/>
      <c r="Q352" s="5"/>
      <c r="R352" s="8"/>
      <c r="S352" s="9">
        <v>571</v>
      </c>
      <c r="T352" s="9"/>
      <c r="U352" s="9"/>
      <c r="V352" s="9"/>
      <c r="W352" s="9"/>
      <c r="X352" s="9"/>
      <c r="Y352" s="19"/>
      <c r="Z352" s="19"/>
      <c r="AA352" s="19"/>
      <c r="AB352" s="19"/>
      <c r="AC352" s="19"/>
      <c r="AD352" s="19"/>
      <c r="AE352" s="20"/>
      <c r="AF352" s="20"/>
      <c r="AG352" s="20"/>
      <c r="AH352" s="20"/>
      <c r="AI352" s="20"/>
      <c r="AJ352" s="20"/>
      <c r="AK352" s="20"/>
    </row>
    <row r="353" spans="1:37" customFormat="1" ht="14.45" x14ac:dyDescent="0.35">
      <c r="A353" s="45" t="s">
        <v>559</v>
      </c>
      <c r="B353" s="46" t="s">
        <v>145</v>
      </c>
      <c r="C353" s="46" t="s">
        <v>560</v>
      </c>
      <c r="D353" s="12" t="str">
        <f>IF(ISBLANK(A353),"",IF(F353=0,"",AVERAGE(G353:XFD353)/3))</f>
        <v/>
      </c>
      <c r="E353" s="16" t="str">
        <f>IF(F353&gt;=18,"Qualify","Non-Qualify")</f>
        <v>Non-Qualify</v>
      </c>
      <c r="F353" s="13">
        <f>IF(ISBLANK(A353),"",COUNT(G353:XFD353)*3)</f>
        <v>0</v>
      </c>
      <c r="G353" s="1"/>
      <c r="H353" s="2"/>
      <c r="I353" s="2"/>
      <c r="J353" s="2"/>
      <c r="K353" s="2"/>
      <c r="L353" s="3"/>
      <c r="M353" s="4"/>
      <c r="N353" s="5"/>
      <c r="O353" s="5"/>
      <c r="P353" s="5"/>
      <c r="Q353" s="5"/>
      <c r="R353" s="8"/>
      <c r="S353" s="9"/>
      <c r="T353" s="9"/>
      <c r="U353" s="9"/>
      <c r="V353" s="9"/>
      <c r="W353" s="9"/>
      <c r="X353" s="9"/>
      <c r="Y353" s="19"/>
      <c r="Z353" s="19"/>
      <c r="AA353" s="19"/>
      <c r="AB353" s="19"/>
      <c r="AC353" s="19"/>
      <c r="AD353" s="19"/>
      <c r="AE353" s="20"/>
      <c r="AF353" s="20"/>
      <c r="AG353" s="20"/>
      <c r="AH353" s="20"/>
      <c r="AI353" s="20"/>
      <c r="AJ353" s="20"/>
      <c r="AK353" s="20"/>
    </row>
    <row r="354" spans="1:37" customFormat="1" ht="14.45" x14ac:dyDescent="0.35">
      <c r="A354" s="45" t="s">
        <v>561</v>
      </c>
      <c r="B354" s="46" t="s">
        <v>30</v>
      </c>
      <c r="C354" s="46" t="s">
        <v>562</v>
      </c>
      <c r="D354" s="12" t="str">
        <f>IF(ISBLANK(A354),"",IF(F354=0,"",AVERAGE(G354:XFD354)/3))</f>
        <v/>
      </c>
      <c r="E354" s="16" t="str">
        <f>IF(F354&gt;=18,"Qualify","Non-Qualify")</f>
        <v>Non-Qualify</v>
      </c>
      <c r="F354" s="13">
        <f>IF(ISBLANK(A354),"",COUNT(G354:XFD354)*3)</f>
        <v>0</v>
      </c>
      <c r="G354" s="1"/>
      <c r="H354" s="2"/>
      <c r="I354" s="2"/>
      <c r="J354" s="2"/>
      <c r="K354" s="2"/>
      <c r="L354" s="3"/>
      <c r="M354" s="4"/>
      <c r="N354" s="5"/>
      <c r="O354" s="5"/>
      <c r="P354" s="5"/>
      <c r="Q354" s="5"/>
      <c r="R354" s="8"/>
      <c r="S354" s="9"/>
      <c r="T354" s="9"/>
      <c r="U354" s="9"/>
      <c r="V354" s="9"/>
      <c r="W354" s="9"/>
      <c r="X354" s="9"/>
      <c r="Y354" s="19"/>
      <c r="Z354" s="19"/>
      <c r="AA354" s="19"/>
      <c r="AB354" s="19"/>
      <c r="AC354" s="19"/>
      <c r="AD354" s="19"/>
      <c r="AE354" s="20"/>
      <c r="AF354" s="20"/>
      <c r="AG354" s="20"/>
      <c r="AH354" s="20"/>
      <c r="AI354" s="20"/>
      <c r="AJ354" s="20"/>
      <c r="AK354" s="20"/>
    </row>
    <row r="355" spans="1:37" customFormat="1" ht="14.45" x14ac:dyDescent="0.35">
      <c r="A355" s="45" t="s">
        <v>563</v>
      </c>
      <c r="B355" s="46" t="s">
        <v>78</v>
      </c>
      <c r="C355" s="46" t="s">
        <v>564</v>
      </c>
      <c r="D355" s="12" t="str">
        <f>IF(ISBLANK(A355),"",IF(F355=0,"",AVERAGE(G355:XFD355)/3))</f>
        <v/>
      </c>
      <c r="E355" s="16" t="str">
        <f>IF(F355&gt;=18,"Qualify","Non-Qualify")</f>
        <v>Non-Qualify</v>
      </c>
      <c r="F355" s="13">
        <f>IF(ISBLANK(A355),"",COUNT(G355:XFD355)*3)</f>
        <v>0</v>
      </c>
      <c r="G355" s="1"/>
      <c r="H355" s="2"/>
      <c r="I355" s="2"/>
      <c r="J355" s="2"/>
      <c r="K355" s="2"/>
      <c r="L355" s="3"/>
      <c r="M355" s="4"/>
      <c r="N355" s="5"/>
      <c r="O355" s="5"/>
      <c r="P355" s="5"/>
      <c r="Q355" s="5"/>
      <c r="R355" s="8"/>
      <c r="S355" s="9"/>
      <c r="T355" s="9"/>
      <c r="U355" s="9"/>
      <c r="V355" s="9"/>
      <c r="W355" s="9"/>
      <c r="X355" s="9"/>
      <c r="Y355" s="19"/>
      <c r="Z355" s="19"/>
      <c r="AA355" s="19"/>
      <c r="AB355" s="19"/>
      <c r="AC355" s="19"/>
      <c r="AD355" s="19"/>
      <c r="AE355" s="20"/>
      <c r="AF355" s="20"/>
      <c r="AG355" s="20"/>
      <c r="AH355" s="20"/>
      <c r="AI355" s="20"/>
      <c r="AJ355" s="20"/>
      <c r="AK355" s="20"/>
    </row>
    <row r="356" spans="1:37" customFormat="1" ht="14.45" x14ac:dyDescent="0.35">
      <c r="A356" s="45" t="s">
        <v>565</v>
      </c>
      <c r="B356" s="46" t="s">
        <v>241</v>
      </c>
      <c r="C356" s="46" t="s">
        <v>566</v>
      </c>
      <c r="D356" s="12" t="str">
        <f>IF(ISBLANK(A356),"",IF(F356=0,"",AVERAGE(G356:XFD356)/3))</f>
        <v/>
      </c>
      <c r="E356" s="16" t="str">
        <f>IF(F356&gt;=18,"Qualify","Non-Qualify")</f>
        <v>Non-Qualify</v>
      </c>
      <c r="F356" s="13">
        <f>IF(ISBLANK(A356),"",COUNT(G356:XFD356)*3)</f>
        <v>0</v>
      </c>
      <c r="G356" s="1"/>
      <c r="H356" s="2"/>
      <c r="I356" s="2"/>
      <c r="J356" s="2"/>
      <c r="K356" s="2"/>
      <c r="L356" s="3"/>
      <c r="M356" s="4"/>
      <c r="N356" s="5"/>
      <c r="O356" s="5"/>
      <c r="P356" s="5"/>
      <c r="Q356" s="5"/>
      <c r="R356" s="8"/>
      <c r="S356" s="9"/>
      <c r="T356" s="9"/>
      <c r="U356" s="9"/>
      <c r="V356" s="9"/>
      <c r="W356" s="9"/>
      <c r="X356" s="9"/>
      <c r="Y356" s="19"/>
      <c r="Z356" s="19"/>
      <c r="AA356" s="19"/>
      <c r="AB356" s="19"/>
      <c r="AC356" s="19"/>
      <c r="AD356" s="19"/>
      <c r="AE356" s="20"/>
      <c r="AF356" s="20"/>
      <c r="AG356" s="20"/>
      <c r="AH356" s="20"/>
      <c r="AI356" s="20"/>
      <c r="AJ356" s="20"/>
      <c r="AK356" s="20"/>
    </row>
    <row r="357" spans="1:37" customFormat="1" ht="14.45" x14ac:dyDescent="0.35">
      <c r="A357" s="45" t="s">
        <v>565</v>
      </c>
      <c r="B357" s="46" t="s">
        <v>484</v>
      </c>
      <c r="C357" s="46" t="s">
        <v>567</v>
      </c>
      <c r="D357" s="12" t="str">
        <f>IF(ISBLANK(A357),"",IF(F357=0,"",AVERAGE(G357:XFD357)/3))</f>
        <v/>
      </c>
      <c r="E357" s="16" t="str">
        <f>IF(F357&gt;=18,"Qualify","Non-Qualify")</f>
        <v>Non-Qualify</v>
      </c>
      <c r="F357" s="13">
        <f>IF(ISBLANK(A357),"",COUNT(G357:XFD357)*3)</f>
        <v>0</v>
      </c>
      <c r="G357" s="1"/>
      <c r="H357" s="2"/>
      <c r="I357" s="2"/>
      <c r="J357" s="2"/>
      <c r="K357" s="2"/>
      <c r="L357" s="3"/>
      <c r="M357" s="4"/>
      <c r="N357" s="5"/>
      <c r="O357" s="5"/>
      <c r="P357" s="5"/>
      <c r="Q357" s="5"/>
      <c r="R357" s="8"/>
      <c r="S357" s="9"/>
      <c r="T357" s="9"/>
      <c r="U357" s="9"/>
      <c r="V357" s="9"/>
      <c r="W357" s="9"/>
      <c r="X357" s="9"/>
      <c r="Y357" s="19"/>
      <c r="Z357" s="19"/>
      <c r="AA357" s="19"/>
      <c r="AB357" s="19"/>
      <c r="AC357" s="19"/>
      <c r="AD357" s="19"/>
      <c r="AE357" s="20"/>
      <c r="AF357" s="20"/>
      <c r="AG357" s="20"/>
      <c r="AH357" s="20"/>
      <c r="AI357" s="20"/>
      <c r="AJ357" s="20"/>
      <c r="AK357" s="20"/>
    </row>
    <row r="358" spans="1:37" customFormat="1" ht="14.45" x14ac:dyDescent="0.35">
      <c r="A358" s="45" t="s">
        <v>568</v>
      </c>
      <c r="B358" s="46" t="s">
        <v>78</v>
      </c>
      <c r="C358" s="46"/>
      <c r="D358" s="12">
        <f>IF(ISBLANK(A358),"",IF(F358=0,"",AVERAGE(G358:XFD358)/3))</f>
        <v>219.88888888888889</v>
      </c>
      <c r="E358" s="16" t="str">
        <f>IF(F358&gt;=18,"Qualify","Non-Qualify")</f>
        <v>Non-Qualify</v>
      </c>
      <c r="F358" s="13">
        <f>IF(ISBLANK(A358),"",COUNT(G358:XFD358)*3)</f>
        <v>9</v>
      </c>
      <c r="G358" s="1">
        <v>698</v>
      </c>
      <c r="H358" s="2"/>
      <c r="I358" s="2">
        <v>633</v>
      </c>
      <c r="J358" s="2">
        <v>648</v>
      </c>
      <c r="K358" s="2"/>
      <c r="L358" s="3"/>
      <c r="M358" s="4"/>
      <c r="N358" s="5"/>
      <c r="O358" s="5"/>
      <c r="P358" s="5"/>
      <c r="Q358" s="5"/>
      <c r="R358" s="8"/>
      <c r="S358" s="9"/>
      <c r="T358" s="9"/>
      <c r="U358" s="9"/>
      <c r="V358" s="9"/>
      <c r="W358" s="9"/>
      <c r="X358" s="9"/>
      <c r="Y358" s="19"/>
      <c r="Z358" s="19"/>
      <c r="AA358" s="19"/>
      <c r="AB358" s="19"/>
      <c r="AC358" s="19"/>
      <c r="AD358" s="19"/>
      <c r="AE358" s="20"/>
      <c r="AF358" s="20"/>
      <c r="AG358" s="20"/>
      <c r="AH358" s="20"/>
      <c r="AI358" s="20"/>
      <c r="AJ358" s="20"/>
      <c r="AK358" s="20"/>
    </row>
    <row r="359" spans="1:37" customFormat="1" ht="14.45" x14ac:dyDescent="0.35">
      <c r="A359" s="45" t="s">
        <v>569</v>
      </c>
      <c r="B359" s="46" t="s">
        <v>554</v>
      </c>
      <c r="C359" s="46" t="s">
        <v>570</v>
      </c>
      <c r="D359" s="12" t="str">
        <f>IF(ISBLANK(A359),"",IF(F359=0,"",AVERAGE(G359:XFD359)/3))</f>
        <v/>
      </c>
      <c r="E359" s="16" t="str">
        <f>IF(F359&gt;=18,"Qualify","Non-Qualify")</f>
        <v>Non-Qualify</v>
      </c>
      <c r="F359" s="13">
        <f>IF(ISBLANK(A359),"",COUNT(G359:XFD359)*3)</f>
        <v>0</v>
      </c>
      <c r="G359" s="1"/>
      <c r="H359" s="2"/>
      <c r="I359" s="2"/>
      <c r="J359" s="2"/>
      <c r="K359" s="2"/>
      <c r="L359" s="3"/>
      <c r="M359" s="4"/>
      <c r="N359" s="5"/>
      <c r="O359" s="5"/>
      <c r="P359" s="5"/>
      <c r="Q359" s="5"/>
      <c r="R359" s="8"/>
      <c r="S359" s="9"/>
      <c r="T359" s="9"/>
      <c r="U359" s="9"/>
      <c r="V359" s="9"/>
      <c r="W359" s="9"/>
      <c r="X359" s="9"/>
      <c r="Y359" s="19"/>
      <c r="Z359" s="19"/>
      <c r="AA359" s="19"/>
      <c r="AB359" s="19"/>
      <c r="AC359" s="19"/>
      <c r="AD359" s="19"/>
      <c r="AE359" s="20"/>
      <c r="AF359" s="20"/>
      <c r="AG359" s="20"/>
      <c r="AH359" s="20"/>
      <c r="AI359" s="20"/>
      <c r="AJ359" s="20"/>
      <c r="AK359" s="20"/>
    </row>
    <row r="360" spans="1:37" customFormat="1" ht="14.45" x14ac:dyDescent="0.35">
      <c r="A360" s="45" t="s">
        <v>571</v>
      </c>
      <c r="B360" s="46" t="s">
        <v>572</v>
      </c>
      <c r="C360" s="46"/>
      <c r="D360" s="12">
        <f>IF(ISBLANK(A360),"",IF(F360=0,"",AVERAGE(G360:XFD360)/3))</f>
        <v>165.22222222222223</v>
      </c>
      <c r="E360" s="16" t="str">
        <f>IF(F360&gt;=18,"Qualify","Non-Qualify")</f>
        <v>Non-Qualify</v>
      </c>
      <c r="F360" s="13">
        <f>IF(ISBLANK(A360),"",COUNT(G360:XFD360)*3)</f>
        <v>9</v>
      </c>
      <c r="G360" s="1"/>
      <c r="H360" s="2"/>
      <c r="I360" s="2"/>
      <c r="J360" s="2"/>
      <c r="K360" s="2"/>
      <c r="L360" s="3"/>
      <c r="M360" s="4"/>
      <c r="N360" s="5"/>
      <c r="O360" s="5"/>
      <c r="P360" s="5"/>
      <c r="Q360" s="5"/>
      <c r="R360" s="8"/>
      <c r="S360" s="9"/>
      <c r="T360" s="9"/>
      <c r="U360" s="9"/>
      <c r="V360" s="9"/>
      <c r="W360" s="9"/>
      <c r="X360" s="9"/>
      <c r="Y360" s="19">
        <v>488</v>
      </c>
      <c r="Z360" s="19"/>
      <c r="AA360" s="19">
        <v>498</v>
      </c>
      <c r="AB360" s="19">
        <v>501</v>
      </c>
      <c r="AC360" s="19"/>
      <c r="AD360" s="19"/>
      <c r="AE360" s="20"/>
      <c r="AF360" s="20"/>
      <c r="AG360" s="20"/>
      <c r="AH360" s="20"/>
      <c r="AI360" s="20"/>
      <c r="AJ360" s="20"/>
      <c r="AK360" s="20"/>
    </row>
    <row r="361" spans="1:37" customFormat="1" ht="14.45" x14ac:dyDescent="0.35">
      <c r="A361" s="45" t="s">
        <v>1304</v>
      </c>
      <c r="B361" s="46" t="s">
        <v>1305</v>
      </c>
      <c r="C361" s="46" t="s">
        <v>1306</v>
      </c>
      <c r="D361" s="12">
        <f>IF(ISBLANK(A361),"",IF(F361=0,"",AVERAGE(G361:XFD361)/3))</f>
        <v>205</v>
      </c>
      <c r="E361" s="16" t="str">
        <f>IF(F361&gt;=18,"Qualify","Non-Qualify")</f>
        <v>Non-Qualify</v>
      </c>
      <c r="F361" s="13">
        <f>IF(ISBLANK(A361),"",COUNT(G361:XFD361)*3)</f>
        <v>3</v>
      </c>
      <c r="G361" s="1"/>
      <c r="H361" s="2"/>
      <c r="I361" s="2"/>
      <c r="J361" s="2"/>
      <c r="K361" s="2"/>
      <c r="L361" s="3"/>
      <c r="M361" s="4"/>
      <c r="N361" s="5"/>
      <c r="O361" s="5"/>
      <c r="P361" s="5"/>
      <c r="Q361" s="5"/>
      <c r="R361" s="8"/>
      <c r="S361" s="9"/>
      <c r="T361" s="9"/>
      <c r="U361" s="9"/>
      <c r="V361" s="9"/>
      <c r="W361" s="9"/>
      <c r="X361" s="9"/>
      <c r="Y361" s="19"/>
      <c r="Z361" s="19"/>
      <c r="AA361" s="19"/>
      <c r="AB361" s="19"/>
      <c r="AC361" s="19"/>
      <c r="AD361" s="19"/>
      <c r="AE361" s="20">
        <v>615</v>
      </c>
      <c r="AF361" s="20"/>
      <c r="AG361" s="20"/>
      <c r="AH361" s="20"/>
      <c r="AI361" s="20"/>
      <c r="AJ361" s="20"/>
      <c r="AK361" s="20"/>
    </row>
    <row r="362" spans="1:37" customFormat="1" ht="14.45" x14ac:dyDescent="0.35">
      <c r="A362" s="45" t="s">
        <v>573</v>
      </c>
      <c r="B362" s="46" t="s">
        <v>365</v>
      </c>
      <c r="C362" s="46" t="s">
        <v>574</v>
      </c>
      <c r="D362" s="12" t="str">
        <f>IF(ISBLANK(A362),"",IF(F362=0,"",AVERAGE(G362:XFD362)/3))</f>
        <v/>
      </c>
      <c r="E362" s="16" t="str">
        <f>IF(F362&gt;=18,"Qualify","Non-Qualify")</f>
        <v>Non-Qualify</v>
      </c>
      <c r="F362" s="13">
        <f>IF(ISBLANK(A362),"",COUNT(G362:XFD362)*3)</f>
        <v>0</v>
      </c>
      <c r="G362" s="1"/>
      <c r="H362" s="2"/>
      <c r="I362" s="2"/>
      <c r="J362" s="2"/>
      <c r="K362" s="2"/>
      <c r="L362" s="3"/>
      <c r="M362" s="4"/>
      <c r="N362" s="5"/>
      <c r="O362" s="5"/>
      <c r="P362" s="5"/>
      <c r="Q362" s="5"/>
      <c r="R362" s="8"/>
      <c r="S362" s="9"/>
      <c r="T362" s="9"/>
      <c r="U362" s="9"/>
      <c r="V362" s="9"/>
      <c r="W362" s="9"/>
      <c r="X362" s="9"/>
      <c r="Y362" s="19"/>
      <c r="Z362" s="19"/>
      <c r="AA362" s="19"/>
      <c r="AB362" s="19"/>
      <c r="AC362" s="19"/>
      <c r="AD362" s="19"/>
      <c r="AE362" s="20"/>
      <c r="AF362" s="20"/>
      <c r="AG362" s="20"/>
      <c r="AH362" s="20"/>
      <c r="AI362" s="20"/>
      <c r="AJ362" s="20"/>
      <c r="AK362" s="20"/>
    </row>
    <row r="363" spans="1:37" customFormat="1" ht="14.45" x14ac:dyDescent="0.35">
      <c r="A363" s="45" t="s">
        <v>578</v>
      </c>
      <c r="B363" s="46" t="s">
        <v>579</v>
      </c>
      <c r="C363" s="46" t="s">
        <v>580</v>
      </c>
      <c r="D363" s="12">
        <f>IF(ISBLANK(A363),"",IF(F363=0,"",AVERAGE(G363:XFD363)/3))</f>
        <v>204.7777777777778</v>
      </c>
      <c r="E363" s="16" t="str">
        <f>IF(F363&gt;=18,"Qualify","Non-Qualify")</f>
        <v>Non-Qualify</v>
      </c>
      <c r="F363" s="13">
        <f>IF(ISBLANK(A363),"",COUNT(G363:XFD363)*3)</f>
        <v>9</v>
      </c>
      <c r="G363" s="1"/>
      <c r="H363" s="2"/>
      <c r="I363" s="2"/>
      <c r="J363" s="2"/>
      <c r="K363" s="2"/>
      <c r="L363" s="3"/>
      <c r="M363" s="4">
        <v>686</v>
      </c>
      <c r="N363" s="5"/>
      <c r="O363" s="5">
        <v>498</v>
      </c>
      <c r="P363" s="5">
        <v>659</v>
      </c>
      <c r="Q363" s="5"/>
      <c r="R363" s="8"/>
      <c r="S363" s="9"/>
      <c r="T363" s="9"/>
      <c r="U363" s="9"/>
      <c r="V363" s="9"/>
      <c r="W363" s="9"/>
      <c r="X363" s="9"/>
      <c r="Y363" s="19"/>
      <c r="Z363" s="19"/>
      <c r="AA363" s="19"/>
      <c r="AB363" s="19"/>
      <c r="AC363" s="19"/>
      <c r="AD363" s="19"/>
      <c r="AE363" s="20"/>
      <c r="AF363" s="20"/>
      <c r="AG363" s="20"/>
      <c r="AH363" s="20"/>
      <c r="AI363" s="20"/>
      <c r="AJ363" s="20"/>
      <c r="AK363" s="20"/>
    </row>
    <row r="364" spans="1:37" customFormat="1" ht="14.45" x14ac:dyDescent="0.35">
      <c r="A364" s="45" t="s">
        <v>1307</v>
      </c>
      <c r="B364" s="46" t="s">
        <v>1308</v>
      </c>
      <c r="C364" s="46" t="s">
        <v>1309</v>
      </c>
      <c r="D364" s="12">
        <f>IF(ISBLANK(A364),"",IF(F364=0,"",AVERAGE(G364:XFD364)/3))</f>
        <v>211.33333333333334</v>
      </c>
      <c r="E364" s="16" t="str">
        <f>IF(F364&gt;=18,"Qualify","Non-Qualify")</f>
        <v>Non-Qualify</v>
      </c>
      <c r="F364" s="13">
        <f>IF(ISBLANK(A364),"",COUNT(G364:XFD364)*3)</f>
        <v>9</v>
      </c>
      <c r="G364" s="1"/>
      <c r="H364" s="2"/>
      <c r="I364" s="2"/>
      <c r="J364" s="2"/>
      <c r="K364" s="2"/>
      <c r="L364" s="3"/>
      <c r="M364" s="4"/>
      <c r="N364" s="5"/>
      <c r="O364" s="5"/>
      <c r="P364" s="5"/>
      <c r="Q364" s="5"/>
      <c r="R364" s="8"/>
      <c r="S364" s="9"/>
      <c r="T364" s="9"/>
      <c r="U364" s="9"/>
      <c r="V364" s="9"/>
      <c r="W364" s="9"/>
      <c r="X364" s="9"/>
      <c r="Y364" s="19"/>
      <c r="Z364" s="19"/>
      <c r="AA364" s="19"/>
      <c r="AB364" s="19"/>
      <c r="AC364" s="19"/>
      <c r="AD364" s="19"/>
      <c r="AE364" s="20">
        <v>638</v>
      </c>
      <c r="AF364" s="20"/>
      <c r="AG364" s="20"/>
      <c r="AH364" s="20">
        <v>631</v>
      </c>
      <c r="AI364" s="20">
        <v>633</v>
      </c>
      <c r="AJ364" s="20"/>
      <c r="AK364" s="20"/>
    </row>
    <row r="365" spans="1:37" customFormat="1" ht="14.45" x14ac:dyDescent="0.35">
      <c r="A365" s="45" t="s">
        <v>581</v>
      </c>
      <c r="B365" s="46" t="s">
        <v>207</v>
      </c>
      <c r="C365" s="46" t="s">
        <v>582</v>
      </c>
      <c r="D365" s="12" t="str">
        <f>IF(ISBLANK(A365),"",IF(F365=0,"",AVERAGE(G365:XFD365)/3))</f>
        <v/>
      </c>
      <c r="E365" s="16" t="str">
        <f>IF(F365&gt;=18,"Qualify","Non-Qualify")</f>
        <v>Non-Qualify</v>
      </c>
      <c r="F365" s="13">
        <f>IF(ISBLANK(A365),"",COUNT(G365:XFD365)*3)</f>
        <v>0</v>
      </c>
      <c r="G365" s="1"/>
      <c r="H365" s="2"/>
      <c r="I365" s="2"/>
      <c r="J365" s="2"/>
      <c r="K365" s="2"/>
      <c r="L365" s="3"/>
      <c r="M365" s="4"/>
      <c r="N365" s="5"/>
      <c r="O365" s="5"/>
      <c r="P365" s="5"/>
      <c r="Q365" s="5"/>
      <c r="R365" s="8"/>
      <c r="S365" s="9"/>
      <c r="T365" s="9"/>
      <c r="U365" s="9"/>
      <c r="V365" s="9"/>
      <c r="W365" s="9"/>
      <c r="X365" s="9"/>
      <c r="Y365" s="19"/>
      <c r="Z365" s="19"/>
      <c r="AA365" s="19"/>
      <c r="AB365" s="19"/>
      <c r="AC365" s="19"/>
      <c r="AD365" s="19"/>
      <c r="AE365" s="20"/>
      <c r="AF365" s="20"/>
      <c r="AG365" s="20"/>
      <c r="AH365" s="20"/>
      <c r="AI365" s="20"/>
      <c r="AJ365" s="20"/>
      <c r="AK365" s="20"/>
    </row>
    <row r="366" spans="1:37" customFormat="1" ht="14.45" x14ac:dyDescent="0.35">
      <c r="A366" s="45" t="s">
        <v>583</v>
      </c>
      <c r="B366" s="46" t="s">
        <v>584</v>
      </c>
      <c r="C366" s="46" t="s">
        <v>585</v>
      </c>
      <c r="D366" s="12">
        <f>IF(ISBLANK(A366),"",IF(F366=0,"",AVERAGE(G366:XFD366)/3))</f>
        <v>181.7777777777778</v>
      </c>
      <c r="E366" s="16" t="str">
        <f>IF(F366&gt;=18,"Qualify","Non-Qualify")</f>
        <v>Non-Qualify</v>
      </c>
      <c r="F366" s="13">
        <f>IF(ISBLANK(A366),"",COUNT(G366:XFD366)*3)</f>
        <v>9</v>
      </c>
      <c r="G366" s="1"/>
      <c r="H366" s="2"/>
      <c r="I366" s="2"/>
      <c r="J366" s="2"/>
      <c r="K366" s="2"/>
      <c r="L366" s="3"/>
      <c r="M366" s="4">
        <v>510</v>
      </c>
      <c r="N366" s="5"/>
      <c r="O366" s="5">
        <v>615</v>
      </c>
      <c r="P366" s="5">
        <v>511</v>
      </c>
      <c r="Q366" s="5"/>
      <c r="R366" s="8"/>
      <c r="S366" s="9"/>
      <c r="T366" s="9"/>
      <c r="U366" s="9"/>
      <c r="V366" s="9"/>
      <c r="W366" s="9"/>
      <c r="X366" s="9"/>
      <c r="Y366" s="19"/>
      <c r="Z366" s="19"/>
      <c r="AA366" s="19"/>
      <c r="AB366" s="19"/>
      <c r="AC366" s="19"/>
      <c r="AD366" s="19"/>
      <c r="AE366" s="20"/>
      <c r="AF366" s="20"/>
      <c r="AG366" s="20"/>
      <c r="AH366" s="20"/>
      <c r="AI366" s="20"/>
      <c r="AJ366" s="20"/>
      <c r="AK366" s="20"/>
    </row>
    <row r="367" spans="1:37" customFormat="1" ht="14.45" x14ac:dyDescent="0.35">
      <c r="A367" s="45" t="s">
        <v>587</v>
      </c>
      <c r="B367" s="46" t="s">
        <v>200</v>
      </c>
      <c r="C367" s="46" t="s">
        <v>590</v>
      </c>
      <c r="D367" s="12" t="str">
        <f>IF(ISBLANK(A367),"",IF(F367=0,"",AVERAGE(G367:XFD367)/3))</f>
        <v/>
      </c>
      <c r="E367" s="16" t="str">
        <f>IF(F367&gt;=18,"Qualify","Non-Qualify")</f>
        <v>Non-Qualify</v>
      </c>
      <c r="F367" s="13">
        <f>IF(ISBLANK(A367),"",COUNT(G367:XFD367)*3)</f>
        <v>0</v>
      </c>
      <c r="G367" s="1"/>
      <c r="H367" s="2"/>
      <c r="I367" s="2"/>
      <c r="J367" s="2"/>
      <c r="K367" s="2"/>
      <c r="L367" s="3"/>
      <c r="M367" s="4"/>
      <c r="N367" s="5"/>
      <c r="O367" s="5"/>
      <c r="P367" s="5"/>
      <c r="Q367" s="5"/>
      <c r="R367" s="8"/>
      <c r="S367" s="9"/>
      <c r="T367" s="9"/>
      <c r="U367" s="9"/>
      <c r="V367" s="9"/>
      <c r="W367" s="9"/>
      <c r="X367" s="9"/>
      <c r="Y367" s="19"/>
      <c r="Z367" s="19"/>
      <c r="AA367" s="19"/>
      <c r="AB367" s="19"/>
      <c r="AC367" s="19"/>
      <c r="AD367" s="19"/>
      <c r="AE367" s="20"/>
      <c r="AF367" s="20"/>
      <c r="AG367" s="20"/>
      <c r="AH367" s="20"/>
      <c r="AI367" s="20"/>
      <c r="AJ367" s="20"/>
      <c r="AK367" s="20"/>
    </row>
    <row r="368" spans="1:37" customFormat="1" ht="14.45" x14ac:dyDescent="0.35">
      <c r="A368" s="45" t="s">
        <v>587</v>
      </c>
      <c r="B368" s="46" t="s">
        <v>591</v>
      </c>
      <c r="C368" s="46" t="s">
        <v>592</v>
      </c>
      <c r="D368" s="12">
        <f>IF(ISBLANK(A368),"",IF(F368=0,"",AVERAGE(G368:XFD368)/3))</f>
        <v>210.41666666666666</v>
      </c>
      <c r="E368" s="16" t="str">
        <f>IF(F368&gt;=18,"Qualify","Non-Qualify")</f>
        <v>Non-Qualify</v>
      </c>
      <c r="F368" s="13">
        <f>IF(ISBLANK(A368),"",COUNT(G368:XFD368)*3)</f>
        <v>12</v>
      </c>
      <c r="G368" s="1"/>
      <c r="H368" s="2"/>
      <c r="I368" s="2"/>
      <c r="J368" s="2"/>
      <c r="K368" s="2"/>
      <c r="L368" s="3"/>
      <c r="M368" s="4">
        <v>631</v>
      </c>
      <c r="N368" s="5">
        <v>639</v>
      </c>
      <c r="O368" s="5">
        <v>676</v>
      </c>
      <c r="P368" s="5">
        <v>579</v>
      </c>
      <c r="Q368" s="5"/>
      <c r="R368" s="8"/>
      <c r="S368" s="9"/>
      <c r="T368" s="9"/>
      <c r="U368" s="9"/>
      <c r="V368" s="9"/>
      <c r="W368" s="9"/>
      <c r="X368" s="9"/>
      <c r="Y368" s="19"/>
      <c r="Z368" s="19"/>
      <c r="AA368" s="19"/>
      <c r="AB368" s="19"/>
      <c r="AC368" s="19"/>
      <c r="AD368" s="19"/>
      <c r="AE368" s="20"/>
      <c r="AF368" s="20"/>
      <c r="AG368" s="20"/>
      <c r="AH368" s="20"/>
      <c r="AI368" s="20"/>
      <c r="AJ368" s="20"/>
      <c r="AK368" s="20"/>
    </row>
    <row r="369" spans="1:37" customFormat="1" ht="14.45" x14ac:dyDescent="0.35">
      <c r="A369" s="45" t="s">
        <v>587</v>
      </c>
      <c r="B369" s="46" t="s">
        <v>593</v>
      </c>
      <c r="C369" s="46" t="s">
        <v>594</v>
      </c>
      <c r="D369" s="12">
        <f>IF(ISBLANK(A369),"",IF(F369=0,"",AVERAGE(G369:XFD369)/3))</f>
        <v>224.55555555555554</v>
      </c>
      <c r="E369" s="16" t="str">
        <f>IF(F369&gt;=18,"Qualify","Non-Qualify")</f>
        <v>Non-Qualify</v>
      </c>
      <c r="F369" s="13">
        <f>IF(ISBLANK(A369),"",COUNT(G369:XFD369)*3)</f>
        <v>9</v>
      </c>
      <c r="G369" s="1"/>
      <c r="H369" s="2"/>
      <c r="I369" s="2"/>
      <c r="J369" s="2"/>
      <c r="K369" s="2"/>
      <c r="L369" s="3"/>
      <c r="M369" s="4"/>
      <c r="N369" s="5"/>
      <c r="O369" s="5"/>
      <c r="P369" s="5"/>
      <c r="Q369" s="5"/>
      <c r="R369" s="8"/>
      <c r="S369" s="9"/>
      <c r="T369" s="9"/>
      <c r="U369" s="9"/>
      <c r="V369" s="9"/>
      <c r="W369" s="9"/>
      <c r="X369" s="9"/>
      <c r="Y369" s="19">
        <v>633</v>
      </c>
      <c r="Z369" s="19"/>
      <c r="AA369" s="19">
        <v>710</v>
      </c>
      <c r="AB369" s="19">
        <v>678</v>
      </c>
      <c r="AC369" s="19"/>
      <c r="AD369" s="19"/>
      <c r="AE369" s="20"/>
      <c r="AF369" s="20"/>
      <c r="AG369" s="20"/>
      <c r="AH369" s="20"/>
      <c r="AI369" s="20"/>
      <c r="AJ369" s="20"/>
      <c r="AK369" s="20"/>
    </row>
    <row r="370" spans="1:37" customFormat="1" ht="14.45" x14ac:dyDescent="0.35">
      <c r="A370" s="45" t="s">
        <v>598</v>
      </c>
      <c r="B370" s="46" t="s">
        <v>200</v>
      </c>
      <c r="C370" s="46" t="s">
        <v>601</v>
      </c>
      <c r="D370" s="12" t="str">
        <f>IF(ISBLANK(A370),"",IF(F370=0,"",AVERAGE(G370:XFD370)/3))</f>
        <v/>
      </c>
      <c r="E370" s="16" t="str">
        <f>IF(F370&gt;=18,"Qualify","Non-Qualify")</f>
        <v>Non-Qualify</v>
      </c>
      <c r="F370" s="13">
        <f>IF(ISBLANK(A370),"",COUNT(G370:XFD370)*3)</f>
        <v>0</v>
      </c>
      <c r="G370" s="1"/>
      <c r="H370" s="2"/>
      <c r="I370" s="2"/>
      <c r="J370" s="2"/>
      <c r="K370" s="2"/>
      <c r="L370" s="3"/>
      <c r="M370" s="4"/>
      <c r="N370" s="5"/>
      <c r="O370" s="5"/>
      <c r="P370" s="5"/>
      <c r="Q370" s="5"/>
      <c r="R370" s="8"/>
      <c r="S370" s="9"/>
      <c r="T370" s="9"/>
      <c r="U370" s="9"/>
      <c r="V370" s="9"/>
      <c r="W370" s="9"/>
      <c r="X370" s="9"/>
      <c r="Y370" s="19"/>
      <c r="Z370" s="19"/>
      <c r="AA370" s="19"/>
      <c r="AB370" s="19"/>
      <c r="AC370" s="19"/>
      <c r="AD370" s="19"/>
      <c r="AE370" s="20"/>
      <c r="AF370" s="20"/>
      <c r="AG370" s="20"/>
      <c r="AH370" s="20"/>
      <c r="AI370" s="20"/>
      <c r="AJ370" s="20"/>
      <c r="AK370" s="20"/>
    </row>
    <row r="371" spans="1:37" customFormat="1" ht="14.45" x14ac:dyDescent="0.35">
      <c r="A371" s="45" t="s">
        <v>602</v>
      </c>
      <c r="B371" s="46" t="s">
        <v>603</v>
      </c>
      <c r="C371" s="46" t="s">
        <v>604</v>
      </c>
      <c r="D371" s="12" t="str">
        <f>IF(ISBLANK(A371),"",IF(F371=0,"",AVERAGE(G371:XFD371)/3))</f>
        <v/>
      </c>
      <c r="E371" s="16" t="str">
        <f>IF(F371&gt;=18,"Qualify","Non-Qualify")</f>
        <v>Non-Qualify</v>
      </c>
      <c r="F371" s="13">
        <f>IF(ISBLANK(A371),"",COUNT(G371:XFD371)*3)</f>
        <v>0</v>
      </c>
      <c r="G371" s="1"/>
      <c r="H371" s="2"/>
      <c r="I371" s="2"/>
      <c r="J371" s="2"/>
      <c r="K371" s="2"/>
      <c r="L371" s="3"/>
      <c r="M371" s="4"/>
      <c r="N371" s="5"/>
      <c r="O371" s="5"/>
      <c r="P371" s="5"/>
      <c r="Q371" s="5"/>
      <c r="R371" s="8"/>
      <c r="S371" s="9"/>
      <c r="T371" s="9"/>
      <c r="U371" s="9"/>
      <c r="V371" s="9"/>
      <c r="W371" s="9"/>
      <c r="X371" s="9"/>
      <c r="Y371" s="19"/>
      <c r="Z371" s="19"/>
      <c r="AA371" s="19"/>
      <c r="AB371" s="19"/>
      <c r="AC371" s="19"/>
      <c r="AD371" s="19"/>
      <c r="AE371" s="20"/>
      <c r="AF371" s="20"/>
      <c r="AG371" s="20"/>
      <c r="AH371" s="20"/>
      <c r="AI371" s="20"/>
      <c r="AJ371" s="20"/>
      <c r="AK371" s="20"/>
    </row>
    <row r="372" spans="1:37" customFormat="1" ht="14.45" x14ac:dyDescent="0.35">
      <c r="A372" s="45" t="s">
        <v>602</v>
      </c>
      <c r="B372" s="46" t="s">
        <v>579</v>
      </c>
      <c r="C372" s="46"/>
      <c r="D372" s="12">
        <f>IF(ISBLANK(A372),"",IF(F372=0,"",AVERAGE(G372:XFD372)/3))</f>
        <v>199</v>
      </c>
      <c r="E372" s="16" t="str">
        <f>IF(F372&gt;=18,"Qualify","Non-Qualify")</f>
        <v>Non-Qualify</v>
      </c>
      <c r="F372" s="13">
        <f>IF(ISBLANK(A372),"",COUNT(G372:XFD372)*3)</f>
        <v>9</v>
      </c>
      <c r="G372" s="1">
        <v>652</v>
      </c>
      <c r="H372" s="2"/>
      <c r="I372" s="2">
        <v>601</v>
      </c>
      <c r="J372" s="2">
        <v>538</v>
      </c>
      <c r="K372" s="2"/>
      <c r="L372" s="3"/>
      <c r="M372" s="4"/>
      <c r="N372" s="5"/>
      <c r="O372" s="5"/>
      <c r="P372" s="5"/>
      <c r="Q372" s="5"/>
      <c r="R372" s="8"/>
      <c r="S372" s="9"/>
      <c r="T372" s="9"/>
      <c r="U372" s="9"/>
      <c r="V372" s="9"/>
      <c r="W372" s="9"/>
      <c r="X372" s="9"/>
      <c r="Y372" s="19"/>
      <c r="Z372" s="19"/>
      <c r="AA372" s="19"/>
      <c r="AB372" s="19"/>
      <c r="AC372" s="19"/>
      <c r="AD372" s="19"/>
      <c r="AE372" s="20"/>
      <c r="AF372" s="20"/>
      <c r="AG372" s="20"/>
      <c r="AH372" s="20"/>
      <c r="AI372" s="20"/>
      <c r="AJ372" s="20"/>
      <c r="AK372" s="20"/>
    </row>
    <row r="373" spans="1:37" customFormat="1" ht="14.45" x14ac:dyDescent="0.35">
      <c r="A373" s="45" t="s">
        <v>602</v>
      </c>
      <c r="B373" s="46" t="s">
        <v>90</v>
      </c>
      <c r="C373" s="46" t="s">
        <v>605</v>
      </c>
      <c r="D373" s="12" t="str">
        <f>IF(ISBLANK(A373),"",IF(F373=0,"",AVERAGE(G373:XFD373)/3))</f>
        <v/>
      </c>
      <c r="E373" s="16" t="str">
        <f>IF(F373&gt;=18,"Qualify","Non-Qualify")</f>
        <v>Non-Qualify</v>
      </c>
      <c r="F373" s="13">
        <f>IF(ISBLANK(A373),"",COUNT(G373:XFD373)*3)</f>
        <v>0</v>
      </c>
      <c r="G373" s="1"/>
      <c r="H373" s="2"/>
      <c r="I373" s="2"/>
      <c r="J373" s="2"/>
      <c r="K373" s="2"/>
      <c r="L373" s="3"/>
      <c r="M373" s="4"/>
      <c r="N373" s="5"/>
      <c r="O373" s="5"/>
      <c r="P373" s="5"/>
      <c r="Q373" s="5"/>
      <c r="R373" s="8"/>
      <c r="S373" s="9"/>
      <c r="T373" s="9"/>
      <c r="U373" s="9"/>
      <c r="V373" s="9"/>
      <c r="W373" s="9"/>
      <c r="X373" s="9"/>
      <c r="Y373" s="19"/>
      <c r="Z373" s="19"/>
      <c r="AA373" s="19"/>
      <c r="AB373" s="19"/>
      <c r="AC373" s="19"/>
      <c r="AD373" s="19"/>
      <c r="AE373" s="20"/>
      <c r="AF373" s="20"/>
      <c r="AG373" s="20"/>
      <c r="AH373" s="20"/>
      <c r="AI373" s="20"/>
      <c r="AJ373" s="20"/>
      <c r="AK373" s="20"/>
    </row>
    <row r="374" spans="1:37" customFormat="1" ht="14.45" x14ac:dyDescent="0.35">
      <c r="A374" s="45" t="s">
        <v>1310</v>
      </c>
      <c r="B374" s="46" t="s">
        <v>1311</v>
      </c>
      <c r="C374" s="46" t="s">
        <v>1312</v>
      </c>
      <c r="D374" s="12">
        <f>IF(ISBLANK(A374),"",IF(F374=0,"",AVERAGE(G374:XFD374)/3))</f>
        <v>189.11111111111111</v>
      </c>
      <c r="E374" s="16" t="str">
        <f>IF(F374&gt;=18,"Qualify","Non-Qualify")</f>
        <v>Non-Qualify</v>
      </c>
      <c r="F374" s="13">
        <f>IF(ISBLANK(A374),"",COUNT(G374:XFD374)*3)</f>
        <v>9</v>
      </c>
      <c r="G374" s="1"/>
      <c r="H374" s="2"/>
      <c r="I374" s="2"/>
      <c r="J374" s="2"/>
      <c r="K374" s="2"/>
      <c r="L374" s="3"/>
      <c r="M374" s="4"/>
      <c r="N374" s="5"/>
      <c r="O374" s="5"/>
      <c r="P374" s="5"/>
      <c r="Q374" s="5"/>
      <c r="R374" s="8"/>
      <c r="S374" s="9"/>
      <c r="T374" s="9"/>
      <c r="U374" s="9"/>
      <c r="V374" s="9"/>
      <c r="W374" s="9"/>
      <c r="X374" s="9"/>
      <c r="Y374" s="19"/>
      <c r="Z374" s="19"/>
      <c r="AA374" s="19"/>
      <c r="AB374" s="19"/>
      <c r="AC374" s="19"/>
      <c r="AD374" s="19"/>
      <c r="AE374" s="20">
        <v>579</v>
      </c>
      <c r="AF374" s="20"/>
      <c r="AG374" s="20"/>
      <c r="AH374" s="20">
        <v>576</v>
      </c>
      <c r="AI374" s="20">
        <v>547</v>
      </c>
      <c r="AJ374" s="20"/>
      <c r="AK374" s="20"/>
    </row>
    <row r="375" spans="1:37" customFormat="1" ht="14.45" x14ac:dyDescent="0.35">
      <c r="A375" s="45" t="s">
        <v>1313</v>
      </c>
      <c r="B375" s="46" t="s">
        <v>251</v>
      </c>
      <c r="C375" s="46" t="s">
        <v>1314</v>
      </c>
      <c r="D375" s="12">
        <f>IF(ISBLANK(A375),"",IF(F375=0,"",AVERAGE(G375:XFD375)/3))</f>
        <v>189.66666666666666</v>
      </c>
      <c r="E375" s="16" t="str">
        <f>IF(F375&gt;=18,"Qualify","Non-Qualify")</f>
        <v>Non-Qualify</v>
      </c>
      <c r="F375" s="13">
        <f>IF(ISBLANK(A375),"",COUNT(G375:XFD375)*3)</f>
        <v>9</v>
      </c>
      <c r="G375" s="1"/>
      <c r="H375" s="2"/>
      <c r="I375" s="2"/>
      <c r="J375" s="2"/>
      <c r="K375" s="2"/>
      <c r="L375" s="3"/>
      <c r="M375" s="4"/>
      <c r="N375" s="5"/>
      <c r="O375" s="5"/>
      <c r="P375" s="5"/>
      <c r="Q375" s="5"/>
      <c r="R375" s="8"/>
      <c r="S375" s="9"/>
      <c r="T375" s="9"/>
      <c r="U375" s="9"/>
      <c r="V375" s="9"/>
      <c r="W375" s="9"/>
      <c r="X375" s="9"/>
      <c r="Y375" s="19"/>
      <c r="Z375" s="19"/>
      <c r="AA375" s="19"/>
      <c r="AB375" s="19"/>
      <c r="AC375" s="19"/>
      <c r="AD375" s="19"/>
      <c r="AE375" s="20">
        <v>524</v>
      </c>
      <c r="AF375" s="20"/>
      <c r="AG375" s="20"/>
      <c r="AH375" s="20">
        <v>609</v>
      </c>
      <c r="AI375" s="20">
        <v>574</v>
      </c>
      <c r="AJ375" s="20"/>
      <c r="AK375" s="20"/>
    </row>
    <row r="376" spans="1:37" customFormat="1" ht="14.45" x14ac:dyDescent="0.35">
      <c r="A376" s="45" t="s">
        <v>1315</v>
      </c>
      <c r="B376" s="46" t="s">
        <v>1316</v>
      </c>
      <c r="C376" s="46" t="s">
        <v>1317</v>
      </c>
      <c r="D376" s="12">
        <f>IF(ISBLANK(A376),"",IF(F376=0,"",AVERAGE(G376:XFD376)/3))</f>
        <v>217.88888888888889</v>
      </c>
      <c r="E376" s="16" t="str">
        <f>IF(F376&gt;=18,"Qualify","Non-Qualify")</f>
        <v>Non-Qualify</v>
      </c>
      <c r="F376" s="13">
        <f>IF(ISBLANK(A376),"",COUNT(G376:XFD376)*3)</f>
        <v>9</v>
      </c>
      <c r="G376" s="1"/>
      <c r="H376" s="2"/>
      <c r="I376" s="2"/>
      <c r="J376" s="2"/>
      <c r="K376" s="2"/>
      <c r="L376" s="3"/>
      <c r="M376" s="4"/>
      <c r="N376" s="5"/>
      <c r="O376" s="5"/>
      <c r="P376" s="5"/>
      <c r="Q376" s="5"/>
      <c r="R376" s="8"/>
      <c r="S376" s="9"/>
      <c r="T376" s="9"/>
      <c r="U376" s="9"/>
      <c r="V376" s="9"/>
      <c r="W376" s="9"/>
      <c r="X376" s="9"/>
      <c r="Y376" s="19"/>
      <c r="Z376" s="19"/>
      <c r="AA376" s="19"/>
      <c r="AB376" s="19"/>
      <c r="AC376" s="19"/>
      <c r="AD376" s="19"/>
      <c r="AE376" s="20">
        <v>701</v>
      </c>
      <c r="AF376" s="20"/>
      <c r="AG376" s="20"/>
      <c r="AH376" s="20">
        <v>602</v>
      </c>
      <c r="AI376" s="20">
        <v>658</v>
      </c>
      <c r="AJ376" s="20"/>
      <c r="AK376" s="20"/>
    </row>
    <row r="377" spans="1:37" customFormat="1" ht="14.45" x14ac:dyDescent="0.35">
      <c r="A377" s="45" t="s">
        <v>606</v>
      </c>
      <c r="B377" s="46" t="s">
        <v>607</v>
      </c>
      <c r="C377" s="46" t="s">
        <v>608</v>
      </c>
      <c r="D377" s="12" t="str">
        <f>IF(ISBLANK(A377),"",IF(F377=0,"",AVERAGE(G377:XFD377)/3))</f>
        <v/>
      </c>
      <c r="E377" s="16" t="str">
        <f>IF(F377&gt;=18,"Qualify","Non-Qualify")</f>
        <v>Non-Qualify</v>
      </c>
      <c r="F377" s="13">
        <f>IF(ISBLANK(A377),"",COUNT(G377:XFD377)*3)</f>
        <v>0</v>
      </c>
      <c r="G377" s="1"/>
      <c r="H377" s="2"/>
      <c r="I377" s="2"/>
      <c r="J377" s="2"/>
      <c r="K377" s="2"/>
      <c r="L377" s="3"/>
      <c r="M377" s="4"/>
      <c r="N377" s="5"/>
      <c r="O377" s="5"/>
      <c r="P377" s="5"/>
      <c r="Q377" s="5"/>
      <c r="R377" s="8"/>
      <c r="S377" s="9"/>
      <c r="T377" s="9"/>
      <c r="U377" s="9"/>
      <c r="V377" s="9"/>
      <c r="W377" s="9"/>
      <c r="X377" s="9"/>
      <c r="Y377" s="19"/>
      <c r="Z377" s="19"/>
      <c r="AA377" s="19"/>
      <c r="AB377" s="19"/>
      <c r="AC377" s="19"/>
      <c r="AD377" s="19"/>
      <c r="AE377" s="20"/>
      <c r="AF377" s="20"/>
      <c r="AG377" s="20"/>
      <c r="AH377" s="20"/>
      <c r="AI377" s="20"/>
      <c r="AJ377" s="20"/>
      <c r="AK377" s="20"/>
    </row>
    <row r="378" spans="1:37" customFormat="1" ht="14.45" x14ac:dyDescent="0.35">
      <c r="A378" s="45" t="s">
        <v>609</v>
      </c>
      <c r="B378" s="46" t="s">
        <v>196</v>
      </c>
      <c r="C378" s="46"/>
      <c r="D378" s="12">
        <f>IF(ISBLANK(A378),"",IF(F378=0,"",AVERAGE(G378:XFD378)/3))</f>
        <v>223.33333333333334</v>
      </c>
      <c r="E378" s="16" t="str">
        <f>IF(F378&gt;=18,"Qualify","Non-Qualify")</f>
        <v>Non-Qualify</v>
      </c>
      <c r="F378" s="13">
        <f>IF(ISBLANK(A378),"",COUNT(G378:XFD378)*3)</f>
        <v>12</v>
      </c>
      <c r="G378" s="1">
        <v>704</v>
      </c>
      <c r="H378" s="2"/>
      <c r="I378" s="2">
        <v>775</v>
      </c>
      <c r="J378" s="2">
        <v>600</v>
      </c>
      <c r="K378" s="2">
        <v>601</v>
      </c>
      <c r="L378" s="3"/>
      <c r="M378" s="4"/>
      <c r="N378" s="5"/>
      <c r="O378" s="5"/>
      <c r="P378" s="5"/>
      <c r="Q378" s="5"/>
      <c r="R378" s="8"/>
      <c r="S378" s="9"/>
      <c r="T378" s="9"/>
      <c r="U378" s="9"/>
      <c r="V378" s="9"/>
      <c r="W378" s="9"/>
      <c r="X378" s="9"/>
      <c r="Y378" s="19"/>
      <c r="Z378" s="19"/>
      <c r="AA378" s="19"/>
      <c r="AB378" s="19"/>
      <c r="AC378" s="19"/>
      <c r="AD378" s="19"/>
      <c r="AE378" s="20"/>
      <c r="AF378" s="20"/>
      <c r="AG378" s="20"/>
      <c r="AH378" s="20"/>
      <c r="AI378" s="20"/>
      <c r="AJ378" s="20"/>
      <c r="AK378" s="20"/>
    </row>
    <row r="379" spans="1:37" customFormat="1" ht="14.45" x14ac:dyDescent="0.35">
      <c r="A379" s="45" t="s">
        <v>1318</v>
      </c>
      <c r="B379" s="46" t="s">
        <v>1319</v>
      </c>
      <c r="C379" s="46" t="s">
        <v>1320</v>
      </c>
      <c r="D379" s="12">
        <f>IF(ISBLANK(A379),"",IF(F379=0,"",AVERAGE(G379:XFD379)/3))</f>
        <v>196.88888888888889</v>
      </c>
      <c r="E379" s="16" t="str">
        <f>IF(F379&gt;=18,"Qualify","Non-Qualify")</f>
        <v>Non-Qualify</v>
      </c>
      <c r="F379" s="13">
        <f>IF(ISBLANK(A379),"",COUNT(G379:XFD379)*3)</f>
        <v>9</v>
      </c>
      <c r="G379" s="1"/>
      <c r="H379" s="2"/>
      <c r="I379" s="2"/>
      <c r="J379" s="2"/>
      <c r="K379" s="2"/>
      <c r="L379" s="3"/>
      <c r="M379" s="4"/>
      <c r="N379" s="5"/>
      <c r="O379" s="5"/>
      <c r="P379" s="5"/>
      <c r="Q379" s="5"/>
      <c r="R379" s="8"/>
      <c r="S379" s="9"/>
      <c r="T379" s="9"/>
      <c r="U379" s="9"/>
      <c r="V379" s="9"/>
      <c r="W379" s="9"/>
      <c r="X379" s="9"/>
      <c r="Y379" s="19"/>
      <c r="Z379" s="19"/>
      <c r="AA379" s="19"/>
      <c r="AB379" s="19"/>
      <c r="AC379" s="19"/>
      <c r="AD379" s="19"/>
      <c r="AE379" s="20">
        <v>589</v>
      </c>
      <c r="AF379" s="20"/>
      <c r="AG379" s="20"/>
      <c r="AH379" s="20">
        <v>615</v>
      </c>
      <c r="AI379" s="20">
        <v>568</v>
      </c>
      <c r="AJ379" s="20"/>
      <c r="AK379" s="20"/>
    </row>
    <row r="380" spans="1:37" customFormat="1" ht="14.45" x14ac:dyDescent="0.35">
      <c r="A380" s="45" t="s">
        <v>615</v>
      </c>
      <c r="B380" s="46" t="s">
        <v>616</v>
      </c>
      <c r="C380" s="46" t="s">
        <v>617</v>
      </c>
      <c r="D380" s="12" t="str">
        <f>IF(ISBLANK(A380),"",IF(F380=0,"",AVERAGE(G380:XFD380)/3))</f>
        <v/>
      </c>
      <c r="E380" s="16" t="str">
        <f>IF(F380&gt;=18,"Qualify","Non-Qualify")</f>
        <v>Non-Qualify</v>
      </c>
      <c r="F380" s="13">
        <f>IF(ISBLANK(A380),"",COUNT(G380:XFD380)*3)</f>
        <v>0</v>
      </c>
      <c r="G380" s="1"/>
      <c r="H380" s="2"/>
      <c r="I380" s="2"/>
      <c r="J380" s="2"/>
      <c r="K380" s="2"/>
      <c r="L380" s="3"/>
      <c r="M380" s="4"/>
      <c r="N380" s="5"/>
      <c r="O380" s="5"/>
      <c r="P380" s="5"/>
      <c r="Q380" s="5"/>
      <c r="R380" s="8"/>
      <c r="S380" s="9"/>
      <c r="T380" s="9"/>
      <c r="U380" s="9"/>
      <c r="V380" s="9"/>
      <c r="W380" s="9"/>
      <c r="X380" s="9"/>
      <c r="Y380" s="19"/>
      <c r="Z380" s="19"/>
      <c r="AA380" s="19"/>
      <c r="AB380" s="19"/>
      <c r="AC380" s="19"/>
      <c r="AD380" s="19"/>
      <c r="AE380" s="20"/>
      <c r="AF380" s="20"/>
      <c r="AG380" s="20"/>
      <c r="AH380" s="20"/>
      <c r="AI380" s="20"/>
      <c r="AJ380" s="20"/>
      <c r="AK380" s="20"/>
    </row>
    <row r="381" spans="1:37" customFormat="1" ht="14.45" x14ac:dyDescent="0.35">
      <c r="A381" s="45" t="s">
        <v>618</v>
      </c>
      <c r="B381" s="46" t="s">
        <v>191</v>
      </c>
      <c r="C381" s="46"/>
      <c r="D381" s="12">
        <f>IF(ISBLANK(A381),"",IF(F381=0,"",AVERAGE(G381:XFD381)/3))</f>
        <v>201.11111111111111</v>
      </c>
      <c r="E381" s="16" t="str">
        <f>IF(F381&gt;=18,"Qualify","Non-Qualify")</f>
        <v>Non-Qualify</v>
      </c>
      <c r="F381" s="13">
        <f>IF(ISBLANK(A381),"",COUNT(G381:XFD381)*3)</f>
        <v>9</v>
      </c>
      <c r="G381" s="1">
        <v>669</v>
      </c>
      <c r="H381" s="2"/>
      <c r="I381" s="2">
        <v>553</v>
      </c>
      <c r="J381" s="2">
        <v>588</v>
      </c>
      <c r="K381" s="2"/>
      <c r="L381" s="3"/>
      <c r="M381" s="4"/>
      <c r="N381" s="5"/>
      <c r="O381" s="5"/>
      <c r="P381" s="5"/>
      <c r="Q381" s="5"/>
      <c r="R381" s="8"/>
      <c r="S381" s="9"/>
      <c r="T381" s="9"/>
      <c r="U381" s="9"/>
      <c r="V381" s="9"/>
      <c r="W381" s="9"/>
      <c r="X381" s="9"/>
      <c r="Y381" s="19"/>
      <c r="Z381" s="19"/>
      <c r="AA381" s="19"/>
      <c r="AB381" s="19"/>
      <c r="AC381" s="19"/>
      <c r="AD381" s="19"/>
      <c r="AE381" s="20"/>
      <c r="AF381" s="20"/>
      <c r="AG381" s="20"/>
      <c r="AH381" s="20"/>
      <c r="AI381" s="20"/>
      <c r="AJ381" s="20"/>
      <c r="AK381" s="20"/>
    </row>
    <row r="382" spans="1:37" customFormat="1" ht="14.45" x14ac:dyDescent="0.35">
      <c r="A382" s="45" t="s">
        <v>619</v>
      </c>
      <c r="B382" s="46" t="s">
        <v>620</v>
      </c>
      <c r="C382" s="46" t="s">
        <v>621</v>
      </c>
      <c r="D382" s="12" t="str">
        <f>IF(ISBLANK(A382),"",IF(F382=0,"",AVERAGE(G382:XFD382)/3))</f>
        <v/>
      </c>
      <c r="E382" s="16" t="str">
        <f>IF(F382&gt;=18,"Qualify","Non-Qualify")</f>
        <v>Non-Qualify</v>
      </c>
      <c r="F382" s="13">
        <f>IF(ISBLANK(A382),"",COUNT(G382:XFD382)*3)</f>
        <v>0</v>
      </c>
      <c r="G382" s="1"/>
      <c r="H382" s="2"/>
      <c r="I382" s="2"/>
      <c r="J382" s="2"/>
      <c r="K382" s="2"/>
      <c r="L382" s="3"/>
      <c r="M382" s="4"/>
      <c r="N382" s="5"/>
      <c r="O382" s="5"/>
      <c r="P382" s="5"/>
      <c r="Q382" s="5"/>
      <c r="R382" s="8"/>
      <c r="S382" s="9"/>
      <c r="T382" s="9"/>
      <c r="U382" s="9"/>
      <c r="V382" s="9"/>
      <c r="W382" s="9"/>
      <c r="X382" s="9"/>
      <c r="Y382" s="19"/>
      <c r="Z382" s="19"/>
      <c r="AA382" s="19"/>
      <c r="AB382" s="19"/>
      <c r="AC382" s="19"/>
      <c r="AD382" s="19"/>
      <c r="AE382" s="20"/>
      <c r="AF382" s="20"/>
      <c r="AG382" s="20"/>
      <c r="AH382" s="20"/>
      <c r="AI382" s="20"/>
      <c r="AJ382" s="20"/>
      <c r="AK382" s="20"/>
    </row>
    <row r="383" spans="1:37" customFormat="1" ht="14.45" x14ac:dyDescent="0.35">
      <c r="A383" s="45" t="s">
        <v>622</v>
      </c>
      <c r="B383" s="46" t="s">
        <v>623</v>
      </c>
      <c r="C383" s="46"/>
      <c r="D383" s="12">
        <f>IF(ISBLANK(A383),"",IF(F383=0,"",AVERAGE(G383:XFD383)/3))</f>
        <v>205.55555555555554</v>
      </c>
      <c r="E383" s="16" t="str">
        <f>IF(F383&gt;=18,"Qualify","Non-Qualify")</f>
        <v>Non-Qualify</v>
      </c>
      <c r="F383" s="13">
        <f>IF(ISBLANK(A383),"",COUNT(G383:XFD383)*3)</f>
        <v>9</v>
      </c>
      <c r="G383" s="1"/>
      <c r="H383" s="2"/>
      <c r="I383" s="2"/>
      <c r="J383" s="2"/>
      <c r="K383" s="2"/>
      <c r="L383" s="3"/>
      <c r="M383" s="4"/>
      <c r="N383" s="5"/>
      <c r="O383" s="5"/>
      <c r="P383" s="5"/>
      <c r="Q383" s="5"/>
      <c r="R383" s="8"/>
      <c r="S383" s="9"/>
      <c r="T383" s="9"/>
      <c r="U383" s="9"/>
      <c r="V383" s="9"/>
      <c r="W383" s="9"/>
      <c r="X383" s="9"/>
      <c r="Y383" s="19"/>
      <c r="Z383" s="19">
        <v>641</v>
      </c>
      <c r="AA383" s="19">
        <v>528</v>
      </c>
      <c r="AB383" s="19">
        <v>681</v>
      </c>
      <c r="AC383" s="19"/>
      <c r="AD383" s="19"/>
      <c r="AE383" s="20"/>
      <c r="AF383" s="20"/>
      <c r="AG383" s="20"/>
      <c r="AH383" s="20"/>
      <c r="AI383" s="20"/>
      <c r="AJ383" s="20"/>
      <c r="AK383" s="20"/>
    </row>
    <row r="384" spans="1:37" customFormat="1" ht="14.45" x14ac:dyDescent="0.35">
      <c r="A384" s="45" t="s">
        <v>624</v>
      </c>
      <c r="B384" s="46" t="s">
        <v>516</v>
      </c>
      <c r="C384" s="46"/>
      <c r="D384" s="12">
        <f>IF(ISBLANK(A384),"",IF(F384=0,"",AVERAGE(G384:XFD384)/3))</f>
        <v>192.33333333333334</v>
      </c>
      <c r="E384" s="16" t="str">
        <f>IF(F384&gt;=18,"Qualify","Non-Qualify")</f>
        <v>Non-Qualify</v>
      </c>
      <c r="F384" s="13">
        <f>IF(ISBLANK(A384),"",COUNT(G384:XFD384)*3)</f>
        <v>9</v>
      </c>
      <c r="G384" s="1">
        <v>586</v>
      </c>
      <c r="H384" s="2"/>
      <c r="I384" s="2">
        <v>573</v>
      </c>
      <c r="J384" s="2">
        <v>572</v>
      </c>
      <c r="K384" s="2"/>
      <c r="L384" s="3"/>
      <c r="M384" s="4"/>
      <c r="N384" s="5"/>
      <c r="O384" s="5"/>
      <c r="P384" s="5"/>
      <c r="Q384" s="5"/>
      <c r="R384" s="8"/>
      <c r="S384" s="9"/>
      <c r="T384" s="9"/>
      <c r="U384" s="9"/>
      <c r="V384" s="9"/>
      <c r="W384" s="9"/>
      <c r="X384" s="9"/>
      <c r="Y384" s="19"/>
      <c r="Z384" s="19"/>
      <c r="AA384" s="19"/>
      <c r="AB384" s="19"/>
      <c r="AC384" s="19"/>
      <c r="AD384" s="19"/>
      <c r="AE384" s="20"/>
      <c r="AF384" s="20"/>
      <c r="AG384" s="20"/>
      <c r="AH384" s="20"/>
      <c r="AI384" s="20"/>
      <c r="AJ384" s="20"/>
      <c r="AK384" s="20"/>
    </row>
    <row r="385" spans="1:37" customFormat="1" ht="14.45" x14ac:dyDescent="0.35">
      <c r="A385" s="45" t="s">
        <v>625</v>
      </c>
      <c r="B385" s="46" t="s">
        <v>160</v>
      </c>
      <c r="C385" s="46" t="s">
        <v>626</v>
      </c>
      <c r="D385" s="12" t="str">
        <f>IF(ISBLANK(A385),"",IF(F385=0,"",AVERAGE(G385:XFD385)/3))</f>
        <v/>
      </c>
      <c r="E385" s="16" t="str">
        <f>IF(F385&gt;=18,"Qualify","Non-Qualify")</f>
        <v>Non-Qualify</v>
      </c>
      <c r="F385" s="13">
        <f>IF(ISBLANK(A385),"",COUNT(G385:XFD385)*3)</f>
        <v>0</v>
      </c>
      <c r="G385" s="1"/>
      <c r="H385" s="2"/>
      <c r="I385" s="2"/>
      <c r="J385" s="2"/>
      <c r="K385" s="2"/>
      <c r="L385" s="3"/>
      <c r="M385" s="4"/>
      <c r="N385" s="5"/>
      <c r="O385" s="5"/>
      <c r="P385" s="5"/>
      <c r="Q385" s="5"/>
      <c r="R385" s="8"/>
      <c r="S385" s="9"/>
      <c r="T385" s="9"/>
      <c r="U385" s="9"/>
      <c r="V385" s="9"/>
      <c r="W385" s="9"/>
      <c r="X385" s="9"/>
      <c r="Y385" s="19"/>
      <c r="Z385" s="19"/>
      <c r="AA385" s="19"/>
      <c r="AB385" s="19"/>
      <c r="AC385" s="19"/>
      <c r="AD385" s="19"/>
      <c r="AE385" s="20"/>
      <c r="AF385" s="20"/>
      <c r="AG385" s="20"/>
      <c r="AH385" s="20"/>
      <c r="AI385" s="20"/>
      <c r="AJ385" s="20"/>
      <c r="AK385" s="20"/>
    </row>
    <row r="386" spans="1:37" customFormat="1" ht="14.45" x14ac:dyDescent="0.35">
      <c r="A386" s="45" t="s">
        <v>625</v>
      </c>
      <c r="B386" s="46" t="s">
        <v>627</v>
      </c>
      <c r="C386" s="46" t="s">
        <v>628</v>
      </c>
      <c r="D386" s="12" t="str">
        <f>IF(ISBLANK(A386),"",IF(F386=0,"",AVERAGE(G386:XFD386)/3))</f>
        <v/>
      </c>
      <c r="E386" s="16" t="str">
        <f>IF(F386&gt;=18,"Qualify","Non-Qualify")</f>
        <v>Non-Qualify</v>
      </c>
      <c r="F386" s="13">
        <f>IF(ISBLANK(A386),"",COUNT(G386:XFD386)*3)</f>
        <v>0</v>
      </c>
      <c r="G386" s="1"/>
      <c r="H386" s="2"/>
      <c r="I386" s="2"/>
      <c r="J386" s="2"/>
      <c r="K386" s="2"/>
      <c r="L386" s="3"/>
      <c r="M386" s="4"/>
      <c r="N386" s="5"/>
      <c r="O386" s="5"/>
      <c r="P386" s="5"/>
      <c r="Q386" s="5"/>
      <c r="R386" s="8"/>
      <c r="S386" s="9"/>
      <c r="T386" s="9"/>
      <c r="U386" s="9"/>
      <c r="V386" s="9"/>
      <c r="W386" s="9"/>
      <c r="X386" s="9"/>
      <c r="Y386" s="19"/>
      <c r="Z386" s="19"/>
      <c r="AA386" s="19"/>
      <c r="AB386" s="19"/>
      <c r="AC386" s="19"/>
      <c r="AD386" s="19"/>
      <c r="AE386" s="20"/>
      <c r="AF386" s="20"/>
      <c r="AG386" s="20"/>
      <c r="AH386" s="20"/>
      <c r="AI386" s="20"/>
      <c r="AJ386" s="20"/>
      <c r="AK386" s="20"/>
    </row>
    <row r="387" spans="1:37" customFormat="1" ht="14.45" x14ac:dyDescent="0.35">
      <c r="A387" s="45" t="s">
        <v>629</v>
      </c>
      <c r="B387" s="46" t="s">
        <v>630</v>
      </c>
      <c r="C387" s="46" t="s">
        <v>631</v>
      </c>
      <c r="D387" s="12" t="str">
        <f>IF(ISBLANK(A387),"",IF(F387=0,"",AVERAGE(G387:XFD387)/3))</f>
        <v/>
      </c>
      <c r="E387" s="16" t="str">
        <f>IF(F387&gt;=18,"Qualify","Non-Qualify")</f>
        <v>Non-Qualify</v>
      </c>
      <c r="F387" s="13">
        <f>IF(ISBLANK(A387),"",COUNT(G387:XFD387)*3)</f>
        <v>0</v>
      </c>
      <c r="G387" s="1"/>
      <c r="H387" s="2"/>
      <c r="I387" s="2"/>
      <c r="J387" s="2"/>
      <c r="K387" s="2"/>
      <c r="L387" s="3"/>
      <c r="M387" s="4"/>
      <c r="N387" s="5"/>
      <c r="O387" s="5"/>
      <c r="P387" s="5"/>
      <c r="Q387" s="5"/>
      <c r="R387" s="8"/>
      <c r="S387" s="9"/>
      <c r="T387" s="9"/>
      <c r="U387" s="9"/>
      <c r="V387" s="9"/>
      <c r="W387" s="9"/>
      <c r="X387" s="9"/>
      <c r="Y387" s="19"/>
      <c r="Z387" s="19"/>
      <c r="AA387" s="19"/>
      <c r="AB387" s="19"/>
      <c r="AC387" s="19"/>
      <c r="AD387" s="19"/>
      <c r="AE387" s="20"/>
      <c r="AF387" s="20"/>
      <c r="AG387" s="20"/>
      <c r="AH387" s="20"/>
      <c r="AI387" s="20"/>
      <c r="AJ387" s="20"/>
      <c r="AK387" s="20"/>
    </row>
    <row r="388" spans="1:37" customFormat="1" ht="14.45" x14ac:dyDescent="0.35">
      <c r="A388" s="45" t="s">
        <v>632</v>
      </c>
      <c r="B388" s="46" t="s">
        <v>136</v>
      </c>
      <c r="C388" s="46" t="s">
        <v>633</v>
      </c>
      <c r="D388" s="12" t="str">
        <f>IF(ISBLANK(A388),"",IF(F388=0,"",AVERAGE(G388:XFD388)/3))</f>
        <v/>
      </c>
      <c r="E388" s="16" t="str">
        <f>IF(F388&gt;=18,"Qualify","Non-Qualify")</f>
        <v>Non-Qualify</v>
      </c>
      <c r="F388" s="13">
        <f>IF(ISBLANK(A388),"",COUNT(G388:XFD388)*3)</f>
        <v>0</v>
      </c>
      <c r="G388" s="1"/>
      <c r="H388" s="2"/>
      <c r="I388" s="2"/>
      <c r="J388" s="2"/>
      <c r="K388" s="2"/>
      <c r="L388" s="3"/>
      <c r="M388" s="4"/>
      <c r="N388" s="5"/>
      <c r="O388" s="5"/>
      <c r="P388" s="5"/>
      <c r="Q388" s="5"/>
      <c r="R388" s="8"/>
      <c r="S388" s="9"/>
      <c r="T388" s="9"/>
      <c r="U388" s="9"/>
      <c r="V388" s="9"/>
      <c r="W388" s="9"/>
      <c r="X388" s="9"/>
      <c r="Y388" s="19"/>
      <c r="Z388" s="19"/>
      <c r="AA388" s="19"/>
      <c r="AB388" s="19"/>
      <c r="AC388" s="19"/>
      <c r="AD388" s="19"/>
      <c r="AE388" s="20"/>
      <c r="AF388" s="20"/>
      <c r="AG388" s="20"/>
      <c r="AH388" s="20"/>
      <c r="AI388" s="20"/>
      <c r="AJ388" s="20"/>
      <c r="AK388" s="20"/>
    </row>
    <row r="389" spans="1:37" customFormat="1" ht="14.45" x14ac:dyDescent="0.35">
      <c r="A389" s="45" t="s">
        <v>1323</v>
      </c>
      <c r="B389" s="46" t="s">
        <v>588</v>
      </c>
      <c r="C389" s="46" t="s">
        <v>1324</v>
      </c>
      <c r="D389" s="12">
        <f>IF(ISBLANK(A389),"",IF(F389=0,"",AVERAGE(G389:XFD389)/3))</f>
        <v>198.11111111111111</v>
      </c>
      <c r="E389" s="16" t="str">
        <f>IF(F389&gt;=18,"Qualify","Non-Qualify")</f>
        <v>Non-Qualify</v>
      </c>
      <c r="F389" s="13">
        <f>IF(ISBLANK(A389),"",COUNT(G389:XFD389)*3)</f>
        <v>9</v>
      </c>
      <c r="G389" s="1"/>
      <c r="H389" s="2"/>
      <c r="I389" s="2"/>
      <c r="J389" s="2"/>
      <c r="K389" s="2"/>
      <c r="L389" s="3"/>
      <c r="M389" s="4"/>
      <c r="N389" s="5"/>
      <c r="O389" s="5"/>
      <c r="P389" s="5"/>
      <c r="Q389" s="5"/>
      <c r="R389" s="8"/>
      <c r="S389" s="9"/>
      <c r="T389" s="9"/>
      <c r="U389" s="9"/>
      <c r="V389" s="9"/>
      <c r="W389" s="9"/>
      <c r="X389" s="9"/>
      <c r="Y389" s="19"/>
      <c r="Z389" s="19"/>
      <c r="AA389" s="19"/>
      <c r="AB389" s="19"/>
      <c r="AC389" s="19"/>
      <c r="AD389" s="19"/>
      <c r="AE389" s="20">
        <v>611</v>
      </c>
      <c r="AF389" s="20"/>
      <c r="AG389" s="20"/>
      <c r="AH389" s="20">
        <v>668</v>
      </c>
      <c r="AI389" s="20">
        <v>504</v>
      </c>
      <c r="AJ389" s="20"/>
      <c r="AK389" s="20"/>
    </row>
    <row r="390" spans="1:37" customFormat="1" ht="14.45" x14ac:dyDescent="0.35">
      <c r="A390" s="45" t="s">
        <v>1323</v>
      </c>
      <c r="B390" s="46" t="s">
        <v>1325</v>
      </c>
      <c r="C390" s="46" t="s">
        <v>1326</v>
      </c>
      <c r="D390" s="12">
        <f>IF(ISBLANK(A390),"",IF(F390=0,"",AVERAGE(G390:XFD390)/3))</f>
        <v>214.33333333333334</v>
      </c>
      <c r="E390" s="16" t="str">
        <f>IF(F390&gt;=18,"Qualify","Non-Qualify")</f>
        <v>Non-Qualify</v>
      </c>
      <c r="F390" s="13">
        <f>IF(ISBLANK(A390),"",COUNT(G390:XFD390)*3)</f>
        <v>9</v>
      </c>
      <c r="G390" s="1"/>
      <c r="H390" s="2"/>
      <c r="I390" s="2"/>
      <c r="J390" s="2"/>
      <c r="K390" s="2"/>
      <c r="L390" s="3"/>
      <c r="M390" s="4"/>
      <c r="N390" s="5"/>
      <c r="O390" s="5"/>
      <c r="P390" s="5"/>
      <c r="Q390" s="5"/>
      <c r="R390" s="8"/>
      <c r="S390" s="9"/>
      <c r="T390" s="9"/>
      <c r="U390" s="9"/>
      <c r="V390" s="9"/>
      <c r="W390" s="9"/>
      <c r="X390" s="9"/>
      <c r="Y390" s="19"/>
      <c r="Z390" s="19"/>
      <c r="AA390" s="19"/>
      <c r="AB390" s="19"/>
      <c r="AC390" s="19"/>
      <c r="AD390" s="19"/>
      <c r="AE390" s="20">
        <v>603</v>
      </c>
      <c r="AF390" s="20"/>
      <c r="AG390" s="20"/>
      <c r="AH390" s="20">
        <v>652</v>
      </c>
      <c r="AI390" s="20">
        <v>674</v>
      </c>
      <c r="AJ390" s="20"/>
      <c r="AK390" s="20"/>
    </row>
    <row r="391" spans="1:37" customFormat="1" ht="14.45" x14ac:dyDescent="0.35">
      <c r="A391" s="45" t="s">
        <v>639</v>
      </c>
      <c r="B391" s="46" t="s">
        <v>134</v>
      </c>
      <c r="C391" s="46" t="s">
        <v>640</v>
      </c>
      <c r="D391" s="12" t="str">
        <f>IF(ISBLANK(A391),"",IF(F391=0,"",AVERAGE(G391:XFD391)/3))</f>
        <v/>
      </c>
      <c r="E391" s="16" t="str">
        <f>IF(F391&gt;=18,"Qualify","Non-Qualify")</f>
        <v>Non-Qualify</v>
      </c>
      <c r="F391" s="13">
        <f>IF(ISBLANK(A391),"",COUNT(G391:XFD391)*3)</f>
        <v>0</v>
      </c>
      <c r="G391" s="1"/>
      <c r="H391" s="2"/>
      <c r="I391" s="2"/>
      <c r="J391" s="2"/>
      <c r="K391" s="2"/>
      <c r="L391" s="3"/>
      <c r="M391" s="4"/>
      <c r="N391" s="5"/>
      <c r="O391" s="5"/>
      <c r="P391" s="5"/>
      <c r="Q391" s="5"/>
      <c r="R391" s="8"/>
      <c r="S391" s="9"/>
      <c r="T391" s="9"/>
      <c r="U391" s="9"/>
      <c r="V391" s="9"/>
      <c r="W391" s="9"/>
      <c r="X391" s="9"/>
      <c r="Y391" s="19"/>
      <c r="Z391" s="19"/>
      <c r="AA391" s="19"/>
      <c r="AB391" s="19"/>
      <c r="AC391" s="19"/>
      <c r="AD391" s="19"/>
      <c r="AE391" s="20"/>
      <c r="AF391" s="20"/>
      <c r="AG391" s="20"/>
      <c r="AH391" s="20"/>
      <c r="AI391" s="20"/>
      <c r="AJ391" s="20"/>
      <c r="AK391" s="20"/>
    </row>
    <row r="392" spans="1:37" customFormat="1" ht="14.45" x14ac:dyDescent="0.35">
      <c r="A392" s="45" t="s">
        <v>641</v>
      </c>
      <c r="B392" s="46" t="s">
        <v>30</v>
      </c>
      <c r="C392" s="46" t="s">
        <v>642</v>
      </c>
      <c r="D392" s="12" t="str">
        <f>IF(ISBLANK(A392),"",IF(F392=0,"",AVERAGE(G392:XFD392)/3))</f>
        <v/>
      </c>
      <c r="E392" s="16" t="str">
        <f>IF(F392&gt;=18,"Qualify","Non-Qualify")</f>
        <v>Non-Qualify</v>
      </c>
      <c r="F392" s="13">
        <f>IF(ISBLANK(A392),"",COUNT(G392:XFD392)*3)</f>
        <v>0</v>
      </c>
      <c r="G392" s="1"/>
      <c r="H392" s="2"/>
      <c r="I392" s="2"/>
      <c r="J392" s="2"/>
      <c r="K392" s="2"/>
      <c r="L392" s="3"/>
      <c r="M392" s="4"/>
      <c r="N392" s="5"/>
      <c r="O392" s="5"/>
      <c r="P392" s="5"/>
      <c r="Q392" s="5"/>
      <c r="R392" s="8"/>
      <c r="S392" s="9"/>
      <c r="T392" s="9"/>
      <c r="U392" s="9"/>
      <c r="V392" s="9"/>
      <c r="W392" s="9"/>
      <c r="X392" s="9"/>
      <c r="Y392" s="19"/>
      <c r="Z392" s="19"/>
      <c r="AA392" s="19"/>
      <c r="AB392" s="19"/>
      <c r="AC392" s="19"/>
      <c r="AD392" s="19"/>
      <c r="AE392" s="20"/>
      <c r="AF392" s="20"/>
      <c r="AG392" s="20"/>
      <c r="AH392" s="20"/>
      <c r="AI392" s="20"/>
      <c r="AJ392" s="20"/>
      <c r="AK392" s="20"/>
    </row>
    <row r="393" spans="1:37" customFormat="1" ht="14.45" x14ac:dyDescent="0.35">
      <c r="A393" s="45" t="s">
        <v>643</v>
      </c>
      <c r="B393" s="46" t="s">
        <v>75</v>
      </c>
      <c r="C393" s="46"/>
      <c r="D393" s="12">
        <f>IF(ISBLANK(A393),"",IF(F393=0,"",AVERAGE(G393:XFD393)/3))</f>
        <v>177.2222222222222</v>
      </c>
      <c r="E393" s="16" t="str">
        <f>IF(F393&gt;=18,"Qualify","Non-Qualify")</f>
        <v>Non-Qualify</v>
      </c>
      <c r="F393" s="13">
        <f>IF(ISBLANK(A393),"",COUNT(G393:XFD393)*3)</f>
        <v>9</v>
      </c>
      <c r="G393" s="1">
        <v>594</v>
      </c>
      <c r="H393" s="2"/>
      <c r="I393" s="2">
        <v>510</v>
      </c>
      <c r="J393" s="2">
        <v>491</v>
      </c>
      <c r="K393" s="2"/>
      <c r="L393" s="3"/>
      <c r="M393" s="4"/>
      <c r="N393" s="5"/>
      <c r="O393" s="5"/>
      <c r="P393" s="5"/>
      <c r="Q393" s="5"/>
      <c r="R393" s="8"/>
      <c r="S393" s="9"/>
      <c r="T393" s="9"/>
      <c r="U393" s="9"/>
      <c r="V393" s="9"/>
      <c r="W393" s="9"/>
      <c r="X393" s="9"/>
      <c r="Y393" s="19"/>
      <c r="Z393" s="19"/>
      <c r="AA393" s="19"/>
      <c r="AB393" s="19"/>
      <c r="AC393" s="19"/>
      <c r="AD393" s="19"/>
      <c r="AE393" s="20"/>
      <c r="AF393" s="20"/>
      <c r="AG393" s="20"/>
      <c r="AH393" s="20"/>
      <c r="AI393" s="20"/>
      <c r="AJ393" s="20"/>
      <c r="AK393" s="20"/>
    </row>
    <row r="394" spans="1:37" customFormat="1" ht="14.45" x14ac:dyDescent="0.35">
      <c r="A394" s="45" t="s">
        <v>644</v>
      </c>
      <c r="B394" s="46" t="s">
        <v>196</v>
      </c>
      <c r="C394" s="46"/>
      <c r="D394" s="12">
        <f>IF(ISBLANK(A394),"",IF(F394=0,"",AVERAGE(G394:XFD394)/3))</f>
        <v>221.2222222222222</v>
      </c>
      <c r="E394" s="16" t="str">
        <f>IF(F394&gt;=18,"Qualify","Non-Qualify")</f>
        <v>Non-Qualify</v>
      </c>
      <c r="F394" s="13">
        <f>IF(ISBLANK(A394),"",COUNT(G394:XFD394)*3)</f>
        <v>9</v>
      </c>
      <c r="G394" s="1"/>
      <c r="H394" s="2"/>
      <c r="I394" s="2"/>
      <c r="J394" s="2"/>
      <c r="K394" s="2"/>
      <c r="L394" s="3"/>
      <c r="M394" s="4"/>
      <c r="N394" s="5"/>
      <c r="O394" s="5"/>
      <c r="P394" s="5"/>
      <c r="Q394" s="5"/>
      <c r="R394" s="8"/>
      <c r="S394" s="9">
        <v>648</v>
      </c>
      <c r="T394" s="9"/>
      <c r="U394" s="9">
        <f>221+247+233</f>
        <v>701</v>
      </c>
      <c r="V394" s="9">
        <v>642</v>
      </c>
      <c r="W394" s="9"/>
      <c r="X394" s="9"/>
      <c r="Y394" s="19"/>
      <c r="Z394" s="19"/>
      <c r="AA394" s="19"/>
      <c r="AB394" s="19"/>
      <c r="AC394" s="19"/>
      <c r="AD394" s="19"/>
      <c r="AE394" s="20"/>
      <c r="AF394" s="20"/>
      <c r="AG394" s="20"/>
      <c r="AH394" s="20"/>
      <c r="AI394" s="20"/>
      <c r="AJ394" s="20"/>
      <c r="AK394" s="20"/>
    </row>
    <row r="395" spans="1:37" customFormat="1" ht="14.45" x14ac:dyDescent="0.35">
      <c r="A395" s="45" t="s">
        <v>647</v>
      </c>
      <c r="B395" s="46" t="s">
        <v>314</v>
      </c>
      <c r="C395" s="46" t="s">
        <v>648</v>
      </c>
      <c r="D395" s="12" t="str">
        <f>IF(ISBLANK(A395),"",IF(F395=0,"",AVERAGE(G395:XFD395)/3))</f>
        <v/>
      </c>
      <c r="E395" s="16" t="str">
        <f>IF(F395&gt;=18,"Qualify","Non-Qualify")</f>
        <v>Non-Qualify</v>
      </c>
      <c r="F395" s="13">
        <f>IF(ISBLANK(A395),"",COUNT(G395:XFD395)*3)</f>
        <v>0</v>
      </c>
      <c r="G395" s="1"/>
      <c r="H395" s="2"/>
      <c r="I395" s="2"/>
      <c r="J395" s="2"/>
      <c r="K395" s="2"/>
      <c r="L395" s="3"/>
      <c r="M395" s="4"/>
      <c r="N395" s="5"/>
      <c r="O395" s="5"/>
      <c r="P395" s="5"/>
      <c r="Q395" s="5"/>
      <c r="R395" s="8"/>
      <c r="S395" s="9"/>
      <c r="T395" s="9"/>
      <c r="U395" s="9"/>
      <c r="V395" s="9"/>
      <c r="W395" s="9"/>
      <c r="X395" s="9"/>
      <c r="Y395" s="19"/>
      <c r="Z395" s="19"/>
      <c r="AA395" s="19"/>
      <c r="AB395" s="19"/>
      <c r="AC395" s="19"/>
      <c r="AD395" s="19"/>
      <c r="AE395" s="20"/>
      <c r="AF395" s="20"/>
      <c r="AG395" s="20"/>
      <c r="AH395" s="20"/>
      <c r="AI395" s="20"/>
      <c r="AJ395" s="20"/>
      <c r="AK395" s="20"/>
    </row>
    <row r="396" spans="1:37" customFormat="1" ht="14.45" x14ac:dyDescent="0.35">
      <c r="A396" s="45" t="s">
        <v>649</v>
      </c>
      <c r="B396" s="46" t="s">
        <v>650</v>
      </c>
      <c r="C396" s="46"/>
      <c r="D396" s="12">
        <f>IF(ISBLANK(A396),"",IF(F396=0,"",AVERAGE(G396:XFD396)/3))</f>
        <v>185</v>
      </c>
      <c r="E396" s="16" t="str">
        <f>IF(F396&gt;=18,"Qualify","Non-Qualify")</f>
        <v>Non-Qualify</v>
      </c>
      <c r="F396" s="13">
        <f>IF(ISBLANK(A396),"",COUNT(G396:XFD396)*3)</f>
        <v>9</v>
      </c>
      <c r="G396" s="1">
        <v>465</v>
      </c>
      <c r="H396" s="2"/>
      <c r="I396" s="2">
        <v>582</v>
      </c>
      <c r="J396" s="2">
        <v>618</v>
      </c>
      <c r="K396" s="2"/>
      <c r="L396" s="3"/>
      <c r="M396" s="4"/>
      <c r="N396" s="5"/>
      <c r="O396" s="5"/>
      <c r="P396" s="5"/>
      <c r="Q396" s="5"/>
      <c r="R396" s="8"/>
      <c r="S396" s="9"/>
      <c r="T396" s="9"/>
      <c r="U396" s="9"/>
      <c r="V396" s="9"/>
      <c r="W396" s="9"/>
      <c r="X396" s="9"/>
      <c r="Y396" s="19"/>
      <c r="Z396" s="19"/>
      <c r="AA396" s="19"/>
      <c r="AB396" s="19"/>
      <c r="AC396" s="19"/>
      <c r="AD396" s="19"/>
      <c r="AE396" s="20"/>
      <c r="AF396" s="20"/>
      <c r="AG396" s="20"/>
      <c r="AH396" s="20"/>
      <c r="AI396" s="20"/>
      <c r="AJ396" s="20"/>
      <c r="AK396" s="20"/>
    </row>
    <row r="397" spans="1:37" customFormat="1" ht="14.45" x14ac:dyDescent="0.35">
      <c r="A397" s="45" t="s">
        <v>651</v>
      </c>
      <c r="B397" s="46" t="s">
        <v>145</v>
      </c>
      <c r="C397" s="46" t="s">
        <v>652</v>
      </c>
      <c r="D397" s="12" t="str">
        <f>IF(ISBLANK(A397),"",IF(F397=0,"",AVERAGE(G397:XFD397)/3))</f>
        <v/>
      </c>
      <c r="E397" s="16" t="str">
        <f>IF(F397&gt;=18,"Qualify","Non-Qualify")</f>
        <v>Non-Qualify</v>
      </c>
      <c r="F397" s="13">
        <f>IF(ISBLANK(A397),"",COUNT(G397:XFD397)*3)</f>
        <v>0</v>
      </c>
      <c r="G397" s="1"/>
      <c r="H397" s="2"/>
      <c r="I397" s="2"/>
      <c r="J397" s="2"/>
      <c r="K397" s="2"/>
      <c r="L397" s="3"/>
      <c r="M397" s="4"/>
      <c r="N397" s="5"/>
      <c r="O397" s="5"/>
      <c r="P397" s="5"/>
      <c r="Q397" s="5"/>
      <c r="R397" s="8"/>
      <c r="S397" s="9"/>
      <c r="T397" s="9"/>
      <c r="U397" s="9"/>
      <c r="V397" s="9"/>
      <c r="W397" s="9"/>
      <c r="X397" s="9"/>
      <c r="Y397" s="19"/>
      <c r="Z397" s="19"/>
      <c r="AA397" s="19"/>
      <c r="AB397" s="19"/>
      <c r="AC397" s="19"/>
      <c r="AD397" s="19"/>
      <c r="AE397" s="20"/>
      <c r="AF397" s="20"/>
      <c r="AG397" s="20"/>
      <c r="AH397" s="20"/>
      <c r="AI397" s="20"/>
      <c r="AJ397" s="20"/>
      <c r="AK397" s="20"/>
    </row>
    <row r="398" spans="1:37" customFormat="1" ht="14.45" x14ac:dyDescent="0.35">
      <c r="A398" s="45" t="s">
        <v>655</v>
      </c>
      <c r="B398" s="46" t="s">
        <v>196</v>
      </c>
      <c r="C398" s="46"/>
      <c r="D398" s="12">
        <f>IF(ISBLANK(A398),"",IF(F398=0,"",AVERAGE(G398:XFD398)/3))</f>
        <v>193.2222222222222</v>
      </c>
      <c r="E398" s="16" t="str">
        <f>IF(F398&gt;=18,"Qualify","Non-Qualify")</f>
        <v>Non-Qualify</v>
      </c>
      <c r="F398" s="13">
        <f>IF(ISBLANK(A398),"",COUNT(G398:XFD398)*3)</f>
        <v>9</v>
      </c>
      <c r="G398" s="1">
        <v>525</v>
      </c>
      <c r="H398" s="2"/>
      <c r="I398" s="2">
        <v>641</v>
      </c>
      <c r="J398" s="2">
        <v>573</v>
      </c>
      <c r="K398" s="2"/>
      <c r="L398" s="3"/>
      <c r="M398" s="4"/>
      <c r="N398" s="5"/>
      <c r="O398" s="5"/>
      <c r="P398" s="5"/>
      <c r="Q398" s="5"/>
      <c r="R398" s="8"/>
      <c r="S398" s="9"/>
      <c r="T398" s="9"/>
      <c r="U398" s="9"/>
      <c r="V398" s="9"/>
      <c r="W398" s="9"/>
      <c r="X398" s="9"/>
      <c r="Y398" s="19"/>
      <c r="Z398" s="19"/>
      <c r="AA398" s="19"/>
      <c r="AB398" s="19"/>
      <c r="AC398" s="19"/>
      <c r="AD398" s="19"/>
      <c r="AE398" s="20"/>
      <c r="AF398" s="20"/>
      <c r="AG398" s="20"/>
      <c r="AH398" s="20"/>
      <c r="AI398" s="20"/>
      <c r="AJ398" s="20"/>
      <c r="AK398" s="20"/>
    </row>
    <row r="399" spans="1:37" customFormat="1" ht="14.45" x14ac:dyDescent="0.35">
      <c r="A399" s="45" t="s">
        <v>656</v>
      </c>
      <c r="B399" s="46" t="s">
        <v>30</v>
      </c>
      <c r="C399" s="46" t="s">
        <v>657</v>
      </c>
      <c r="D399" s="12" t="str">
        <f>IF(ISBLANK(A399),"",IF(F399=0,"",AVERAGE(G399:XFD399)/3))</f>
        <v/>
      </c>
      <c r="E399" s="16" t="str">
        <f>IF(F399&gt;=18,"Qualify","Non-Qualify")</f>
        <v>Non-Qualify</v>
      </c>
      <c r="F399" s="13">
        <f>IF(ISBLANK(A399),"",COUNT(G399:XFD399)*3)</f>
        <v>0</v>
      </c>
      <c r="G399" s="1"/>
      <c r="H399" s="2"/>
      <c r="I399" s="2"/>
      <c r="J399" s="2"/>
      <c r="K399" s="2"/>
      <c r="L399" s="3"/>
      <c r="M399" s="4"/>
      <c r="N399" s="5"/>
      <c r="O399" s="5"/>
      <c r="P399" s="5"/>
      <c r="Q399" s="5"/>
      <c r="R399" s="8"/>
      <c r="S399" s="9"/>
      <c r="T399" s="9"/>
      <c r="U399" s="9"/>
      <c r="V399" s="9"/>
      <c r="W399" s="9"/>
      <c r="X399" s="9"/>
      <c r="Y399" s="19"/>
      <c r="Z399" s="19"/>
      <c r="AA399" s="19"/>
      <c r="AB399" s="19"/>
      <c r="AC399" s="19"/>
      <c r="AD399" s="19"/>
      <c r="AE399" s="20"/>
      <c r="AF399" s="20"/>
      <c r="AG399" s="20"/>
      <c r="AH399" s="20"/>
      <c r="AI399" s="20"/>
      <c r="AJ399" s="20"/>
      <c r="AK399" s="20"/>
    </row>
    <row r="400" spans="1:37" customFormat="1" ht="14.45" x14ac:dyDescent="0.35">
      <c r="A400" s="45" t="s">
        <v>661</v>
      </c>
      <c r="B400" s="46" t="s">
        <v>35</v>
      </c>
      <c r="C400" s="46" t="s">
        <v>662</v>
      </c>
      <c r="D400" s="12" t="str">
        <f>IF(ISBLANK(A400),"",IF(F400=0,"",AVERAGE(G400:XFD400)/3))</f>
        <v/>
      </c>
      <c r="E400" s="16" t="str">
        <f>IF(F400&gt;=18,"Qualify","Non-Qualify")</f>
        <v>Non-Qualify</v>
      </c>
      <c r="F400" s="13">
        <f>IF(ISBLANK(A400),"",COUNT(G400:XFD400)*3)</f>
        <v>0</v>
      </c>
      <c r="G400" s="1"/>
      <c r="H400" s="2"/>
      <c r="I400" s="2"/>
      <c r="J400" s="2"/>
      <c r="K400" s="2"/>
      <c r="L400" s="3"/>
      <c r="M400" s="4"/>
      <c r="N400" s="5"/>
      <c r="O400" s="5"/>
      <c r="P400" s="5"/>
      <c r="Q400" s="5"/>
      <c r="R400" s="8"/>
      <c r="S400" s="9"/>
      <c r="T400" s="9"/>
      <c r="U400" s="9"/>
      <c r="V400" s="9"/>
      <c r="W400" s="9"/>
      <c r="X400" s="9"/>
      <c r="Y400" s="19"/>
      <c r="Z400" s="19"/>
      <c r="AA400" s="19"/>
      <c r="AB400" s="19"/>
      <c r="AC400" s="19"/>
      <c r="AD400" s="19"/>
      <c r="AE400" s="20"/>
      <c r="AF400" s="20"/>
      <c r="AG400" s="20"/>
      <c r="AH400" s="20"/>
      <c r="AI400" s="20"/>
      <c r="AJ400" s="20"/>
      <c r="AK400" s="20"/>
    </row>
    <row r="401" spans="1:37" customFormat="1" ht="14.45" x14ac:dyDescent="0.35">
      <c r="A401" s="45" t="s">
        <v>661</v>
      </c>
      <c r="B401" s="46" t="s">
        <v>165</v>
      </c>
      <c r="C401" s="46" t="s">
        <v>663</v>
      </c>
      <c r="D401" s="12" t="str">
        <f>IF(ISBLANK(A401),"",IF(F401=0,"",AVERAGE(G401:XFD401)/3))</f>
        <v/>
      </c>
      <c r="E401" s="16" t="str">
        <f>IF(F401&gt;=18,"Qualify","Non-Qualify")</f>
        <v>Non-Qualify</v>
      </c>
      <c r="F401" s="13">
        <f>IF(ISBLANK(A401),"",COUNT(G401:XFD401)*3)</f>
        <v>0</v>
      </c>
      <c r="G401" s="1"/>
      <c r="H401" s="2"/>
      <c r="I401" s="2"/>
      <c r="J401" s="2"/>
      <c r="K401" s="2"/>
      <c r="L401" s="3"/>
      <c r="M401" s="4"/>
      <c r="N401" s="5"/>
      <c r="O401" s="5"/>
      <c r="P401" s="5"/>
      <c r="Q401" s="5"/>
      <c r="R401" s="8"/>
      <c r="S401" s="9"/>
      <c r="T401" s="9"/>
      <c r="U401" s="9"/>
      <c r="V401" s="9"/>
      <c r="W401" s="9"/>
      <c r="X401" s="9"/>
      <c r="Y401" s="19"/>
      <c r="Z401" s="19"/>
      <c r="AA401" s="19"/>
      <c r="AB401" s="19"/>
      <c r="AC401" s="19"/>
      <c r="AD401" s="19"/>
      <c r="AE401" s="20"/>
      <c r="AF401" s="20"/>
      <c r="AG401" s="20"/>
      <c r="AH401" s="20"/>
      <c r="AI401" s="20"/>
      <c r="AJ401" s="20"/>
      <c r="AK401" s="20"/>
    </row>
    <row r="402" spans="1:37" customFormat="1" ht="14.45" x14ac:dyDescent="0.35">
      <c r="A402" s="45" t="s">
        <v>664</v>
      </c>
      <c r="B402" s="46" t="s">
        <v>200</v>
      </c>
      <c r="C402" s="46" t="s">
        <v>665</v>
      </c>
      <c r="D402" s="12" t="str">
        <f>IF(ISBLANK(A402),"",IF(F402=0,"",AVERAGE(G402:XFD402)/3))</f>
        <v/>
      </c>
      <c r="E402" s="16" t="str">
        <f>IF(F402&gt;=18,"Qualify","Non-Qualify")</f>
        <v>Non-Qualify</v>
      </c>
      <c r="F402" s="13">
        <f>IF(ISBLANK(A402),"",COUNT(G402:XFD402)*3)</f>
        <v>0</v>
      </c>
      <c r="G402" s="1"/>
      <c r="H402" s="2"/>
      <c r="I402" s="2"/>
      <c r="J402" s="2"/>
      <c r="K402" s="2"/>
      <c r="L402" s="3"/>
      <c r="M402" s="4"/>
      <c r="N402" s="5"/>
      <c r="O402" s="5"/>
      <c r="P402" s="5"/>
      <c r="Q402" s="5"/>
      <c r="R402" s="8"/>
      <c r="S402" s="9"/>
      <c r="T402" s="9"/>
      <c r="U402" s="9"/>
      <c r="V402" s="9"/>
      <c r="W402" s="9"/>
      <c r="X402" s="9"/>
      <c r="Y402" s="19"/>
      <c r="Z402" s="19"/>
      <c r="AA402" s="19"/>
      <c r="AB402" s="19"/>
      <c r="AC402" s="19"/>
      <c r="AD402" s="19"/>
      <c r="AE402" s="20"/>
      <c r="AF402" s="20"/>
      <c r="AG402" s="20"/>
      <c r="AH402" s="20"/>
      <c r="AI402" s="20"/>
      <c r="AJ402" s="20"/>
      <c r="AK402" s="20"/>
    </row>
    <row r="403" spans="1:37" customFormat="1" ht="14.45" x14ac:dyDescent="0.35">
      <c r="A403" s="45" t="s">
        <v>666</v>
      </c>
      <c r="B403" s="46" t="s">
        <v>533</v>
      </c>
      <c r="C403" s="46" t="s">
        <v>667</v>
      </c>
      <c r="D403" s="12" t="str">
        <f>IF(ISBLANK(A403),"",IF(F403=0,"",AVERAGE(G403:XFD403)/3))</f>
        <v/>
      </c>
      <c r="E403" s="16" t="str">
        <f>IF(F403&gt;=18,"Qualify","Non-Qualify")</f>
        <v>Non-Qualify</v>
      </c>
      <c r="F403" s="13">
        <f>IF(ISBLANK(A403),"",COUNT(G403:XFD403)*3)</f>
        <v>0</v>
      </c>
      <c r="G403" s="1"/>
      <c r="H403" s="2"/>
      <c r="I403" s="2"/>
      <c r="J403" s="2"/>
      <c r="K403" s="2"/>
      <c r="L403" s="3"/>
      <c r="M403" s="4"/>
      <c r="N403" s="5"/>
      <c r="O403" s="5"/>
      <c r="P403" s="5"/>
      <c r="Q403" s="5"/>
      <c r="R403" s="8"/>
      <c r="S403" s="9"/>
      <c r="T403" s="9"/>
      <c r="U403" s="9"/>
      <c r="V403" s="9"/>
      <c r="W403" s="9"/>
      <c r="X403" s="9"/>
      <c r="Y403" s="19"/>
      <c r="Z403" s="19"/>
      <c r="AA403" s="19"/>
      <c r="AB403" s="19"/>
      <c r="AC403" s="19"/>
      <c r="AD403" s="19"/>
      <c r="AE403" s="20"/>
      <c r="AF403" s="20"/>
      <c r="AG403" s="20"/>
      <c r="AH403" s="20"/>
      <c r="AI403" s="20"/>
      <c r="AJ403" s="20"/>
      <c r="AK403" s="20"/>
    </row>
    <row r="404" spans="1:37" customFormat="1" ht="14.45" x14ac:dyDescent="0.35">
      <c r="A404" s="45" t="s">
        <v>668</v>
      </c>
      <c r="B404" s="46" t="s">
        <v>359</v>
      </c>
      <c r="C404" s="46" t="s">
        <v>669</v>
      </c>
      <c r="D404" s="12" t="str">
        <f>IF(ISBLANK(A404),"",IF(F404=0,"",AVERAGE(G404:XFD404)/3))</f>
        <v/>
      </c>
      <c r="E404" s="16" t="str">
        <f>IF(F404&gt;=18,"Qualify","Non-Qualify")</f>
        <v>Non-Qualify</v>
      </c>
      <c r="F404" s="13">
        <f>IF(ISBLANK(A404),"",COUNT(G404:XFD404)*3)</f>
        <v>0</v>
      </c>
      <c r="G404" s="1"/>
      <c r="H404" s="2"/>
      <c r="I404" s="2"/>
      <c r="J404" s="2"/>
      <c r="K404" s="2"/>
      <c r="L404" s="3"/>
      <c r="M404" s="4"/>
      <c r="N404" s="5"/>
      <c r="O404" s="5"/>
      <c r="P404" s="5"/>
      <c r="Q404" s="5"/>
      <c r="R404" s="8"/>
      <c r="S404" s="9"/>
      <c r="T404" s="9"/>
      <c r="U404" s="9"/>
      <c r="V404" s="9"/>
      <c r="W404" s="9"/>
      <c r="X404" s="9"/>
      <c r="Y404" s="19"/>
      <c r="Z404" s="19"/>
      <c r="AA404" s="19"/>
      <c r="AB404" s="19"/>
      <c r="AC404" s="19"/>
      <c r="AD404" s="19"/>
      <c r="AE404" s="20"/>
      <c r="AF404" s="20"/>
      <c r="AG404" s="20"/>
      <c r="AH404" s="20"/>
      <c r="AI404" s="20"/>
      <c r="AJ404" s="20"/>
      <c r="AK404" s="20"/>
    </row>
    <row r="405" spans="1:37" customFormat="1" ht="14.45" x14ac:dyDescent="0.35">
      <c r="A405" s="45" t="s">
        <v>670</v>
      </c>
      <c r="B405" s="46" t="s">
        <v>19</v>
      </c>
      <c r="C405" s="46" t="s">
        <v>671</v>
      </c>
      <c r="D405" s="12" t="str">
        <f>IF(ISBLANK(A405),"",IF(F405=0,"",AVERAGE(G405:XFD405)/3))</f>
        <v/>
      </c>
      <c r="E405" s="16" t="str">
        <f>IF(F405&gt;=18,"Qualify","Non-Qualify")</f>
        <v>Non-Qualify</v>
      </c>
      <c r="F405" s="13">
        <f>IF(ISBLANK(A405),"",COUNT(G405:XFD405)*3)</f>
        <v>0</v>
      </c>
      <c r="G405" s="1"/>
      <c r="H405" s="2"/>
      <c r="I405" s="2"/>
      <c r="J405" s="2"/>
      <c r="K405" s="2"/>
      <c r="L405" s="3"/>
      <c r="M405" s="4"/>
      <c r="N405" s="5"/>
      <c r="O405" s="5"/>
      <c r="P405" s="5"/>
      <c r="Q405" s="5"/>
      <c r="R405" s="8"/>
      <c r="S405" s="9"/>
      <c r="T405" s="9"/>
      <c r="U405" s="9"/>
      <c r="V405" s="9"/>
      <c r="W405" s="9"/>
      <c r="X405" s="9"/>
      <c r="Y405" s="19"/>
      <c r="Z405" s="19"/>
      <c r="AA405" s="19"/>
      <c r="AB405" s="19"/>
      <c r="AC405" s="19"/>
      <c r="AD405" s="19"/>
      <c r="AE405" s="20"/>
      <c r="AF405" s="20"/>
      <c r="AG405" s="20"/>
      <c r="AH405" s="20"/>
      <c r="AI405" s="20"/>
      <c r="AJ405" s="20"/>
      <c r="AK405" s="20"/>
    </row>
    <row r="406" spans="1:37" customFormat="1" ht="14.45" x14ac:dyDescent="0.35">
      <c r="A406" s="45" t="s">
        <v>672</v>
      </c>
      <c r="B406" s="46" t="s">
        <v>673</v>
      </c>
      <c r="C406" s="46" t="s">
        <v>674</v>
      </c>
      <c r="D406" s="12" t="str">
        <f>IF(ISBLANK(A406),"",IF(F406=0,"",AVERAGE(G406:XFD406)/3))</f>
        <v/>
      </c>
      <c r="E406" s="16" t="str">
        <f>IF(F406&gt;=18,"Qualify","Non-Qualify")</f>
        <v>Non-Qualify</v>
      </c>
      <c r="F406" s="13">
        <f>IF(ISBLANK(A406),"",COUNT(G406:XFD406)*3)</f>
        <v>0</v>
      </c>
      <c r="G406" s="1"/>
      <c r="H406" s="2"/>
      <c r="I406" s="2"/>
      <c r="J406" s="2"/>
      <c r="K406" s="2"/>
      <c r="L406" s="3"/>
      <c r="M406" s="4"/>
      <c r="N406" s="5"/>
      <c r="O406" s="5"/>
      <c r="P406" s="5"/>
      <c r="Q406" s="5"/>
      <c r="R406" s="8"/>
      <c r="S406" s="9"/>
      <c r="T406" s="9"/>
      <c r="U406" s="9"/>
      <c r="V406" s="9"/>
      <c r="W406" s="9"/>
      <c r="X406" s="9"/>
      <c r="Y406" s="19"/>
      <c r="Z406" s="19"/>
      <c r="AA406" s="19"/>
      <c r="AB406" s="19"/>
      <c r="AC406" s="19"/>
      <c r="AD406" s="19"/>
      <c r="AE406" s="20"/>
      <c r="AF406" s="20"/>
      <c r="AG406" s="20"/>
      <c r="AH406" s="20"/>
      <c r="AI406" s="20"/>
      <c r="AJ406" s="20"/>
      <c r="AK406" s="20"/>
    </row>
    <row r="407" spans="1:37" customFormat="1" ht="14.45" x14ac:dyDescent="0.35">
      <c r="A407" s="45" t="s">
        <v>677</v>
      </c>
      <c r="B407" s="46" t="s">
        <v>107</v>
      </c>
      <c r="C407" s="46" t="s">
        <v>678</v>
      </c>
      <c r="D407" s="12">
        <f>IF(ISBLANK(A407),"",IF(F407=0,"",AVERAGE(G407:XFD407)/3))</f>
        <v>183.33333333333334</v>
      </c>
      <c r="E407" s="16" t="str">
        <f>IF(F407&gt;=18,"Qualify","Non-Qualify")</f>
        <v>Non-Qualify</v>
      </c>
      <c r="F407" s="13">
        <f>IF(ISBLANK(A407),"",COUNT(G407:XFD407)*3)</f>
        <v>9</v>
      </c>
      <c r="G407" s="1"/>
      <c r="H407" s="2"/>
      <c r="I407" s="2"/>
      <c r="J407" s="2"/>
      <c r="K407" s="2"/>
      <c r="L407" s="3"/>
      <c r="M407" s="4"/>
      <c r="N407" s="5"/>
      <c r="O407" s="5"/>
      <c r="P407" s="5"/>
      <c r="Q407" s="5"/>
      <c r="R407" s="8"/>
      <c r="S407" s="9"/>
      <c r="T407" s="9"/>
      <c r="U407" s="9"/>
      <c r="V407" s="9"/>
      <c r="W407" s="9"/>
      <c r="X407" s="9"/>
      <c r="Y407" s="19"/>
      <c r="Z407" s="19">
        <v>529</v>
      </c>
      <c r="AA407" s="19">
        <v>486</v>
      </c>
      <c r="AB407" s="19">
        <v>635</v>
      </c>
      <c r="AC407" s="19"/>
      <c r="AD407" s="19"/>
      <c r="AE407" s="20"/>
      <c r="AF407" s="20"/>
      <c r="AG407" s="20"/>
      <c r="AH407" s="20"/>
      <c r="AI407" s="20"/>
      <c r="AJ407" s="20"/>
      <c r="AK407" s="20"/>
    </row>
    <row r="408" spans="1:37" customFormat="1" ht="14.45" x14ac:dyDescent="0.35">
      <c r="A408" s="45" t="s">
        <v>679</v>
      </c>
      <c r="B408" s="46" t="s">
        <v>556</v>
      </c>
      <c r="C408" s="46" t="s">
        <v>680</v>
      </c>
      <c r="D408" s="12">
        <f>IF(ISBLANK(A408),"",IF(F408=0,"",AVERAGE(G408:XFD408)/3))</f>
        <v>170.44444444444443</v>
      </c>
      <c r="E408" s="16" t="str">
        <f>IF(F408&gt;=18,"Qualify","Non-Qualify")</f>
        <v>Non-Qualify</v>
      </c>
      <c r="F408" s="13">
        <f>IF(ISBLANK(A408),"",COUNT(G408:XFD408)*3)</f>
        <v>9</v>
      </c>
      <c r="G408" s="1">
        <v>515</v>
      </c>
      <c r="H408" s="2"/>
      <c r="I408" s="2">
        <v>517</v>
      </c>
      <c r="J408" s="2">
        <v>502</v>
      </c>
      <c r="K408" s="2"/>
      <c r="L408" s="3"/>
      <c r="M408" s="4"/>
      <c r="N408" s="5"/>
      <c r="O408" s="5"/>
      <c r="P408" s="5"/>
      <c r="Q408" s="5"/>
      <c r="R408" s="8"/>
      <c r="S408" s="9"/>
      <c r="T408" s="9"/>
      <c r="U408" s="9"/>
      <c r="V408" s="9"/>
      <c r="W408" s="9"/>
      <c r="X408" s="9"/>
      <c r="Y408" s="19"/>
      <c r="Z408" s="19"/>
      <c r="AA408" s="19"/>
      <c r="AB408" s="19"/>
      <c r="AC408" s="19"/>
      <c r="AD408" s="19"/>
      <c r="AE408" s="20"/>
      <c r="AF408" s="20"/>
      <c r="AG408" s="20"/>
      <c r="AH408" s="20"/>
      <c r="AI408" s="20"/>
      <c r="AJ408" s="20"/>
      <c r="AK408" s="20"/>
    </row>
    <row r="409" spans="1:37" customFormat="1" ht="14.45" x14ac:dyDescent="0.35">
      <c r="A409" s="45" t="s">
        <v>681</v>
      </c>
      <c r="B409" s="46" t="s">
        <v>301</v>
      </c>
      <c r="C409" s="46"/>
      <c r="D409" s="12">
        <f>IF(ISBLANK(A409),"",IF(F409=0,"",AVERAGE(G409:XFD409)/3))</f>
        <v>227.33333333333334</v>
      </c>
      <c r="E409" s="16" t="str">
        <f>IF(F409&gt;=18,"Qualify","Non-Qualify")</f>
        <v>Non-Qualify</v>
      </c>
      <c r="F409" s="13">
        <f>IF(ISBLANK(A409),"",COUNT(G409:XFD409)*3)</f>
        <v>6</v>
      </c>
      <c r="G409" s="1"/>
      <c r="H409" s="2"/>
      <c r="I409" s="2"/>
      <c r="J409" s="2"/>
      <c r="K409" s="2"/>
      <c r="L409" s="3"/>
      <c r="M409" s="4"/>
      <c r="N409" s="5"/>
      <c r="O409" s="5"/>
      <c r="P409" s="5"/>
      <c r="Q409" s="5"/>
      <c r="R409" s="8"/>
      <c r="S409" s="9"/>
      <c r="T409" s="9"/>
      <c r="U409" s="9"/>
      <c r="V409" s="9"/>
      <c r="W409" s="9"/>
      <c r="X409" s="9"/>
      <c r="Y409" s="19"/>
      <c r="Z409" s="19"/>
      <c r="AA409" s="19">
        <v>766</v>
      </c>
      <c r="AB409" s="19">
        <v>598</v>
      </c>
      <c r="AC409" s="19"/>
      <c r="AD409" s="19"/>
      <c r="AE409" s="20"/>
      <c r="AF409" s="20"/>
      <c r="AG409" s="20"/>
      <c r="AH409" s="20"/>
      <c r="AI409" s="20"/>
      <c r="AJ409" s="20"/>
      <c r="AK409" s="20"/>
    </row>
    <row r="410" spans="1:37" customFormat="1" ht="14.45" x14ac:dyDescent="0.35">
      <c r="A410" s="45" t="s">
        <v>1327</v>
      </c>
      <c r="B410" s="46" t="s">
        <v>1328</v>
      </c>
      <c r="C410" s="46" t="s">
        <v>1329</v>
      </c>
      <c r="D410" s="12">
        <f>IF(ISBLANK(A410),"",IF(F410=0,"",AVERAGE(G410:XFD410)/3))</f>
        <v>193.11111111111111</v>
      </c>
      <c r="E410" s="16" t="str">
        <f>IF(F410&gt;=18,"Qualify","Non-Qualify")</f>
        <v>Non-Qualify</v>
      </c>
      <c r="F410" s="13">
        <f>IF(ISBLANK(A410),"",COUNT(G410:XFD410)*3)</f>
        <v>9</v>
      </c>
      <c r="G410" s="1"/>
      <c r="H410" s="2"/>
      <c r="I410" s="2"/>
      <c r="J410" s="2"/>
      <c r="K410" s="2"/>
      <c r="L410" s="3"/>
      <c r="M410" s="4"/>
      <c r="N410" s="5"/>
      <c r="O410" s="5"/>
      <c r="P410" s="5"/>
      <c r="Q410" s="5"/>
      <c r="R410" s="8"/>
      <c r="S410" s="9"/>
      <c r="T410" s="9"/>
      <c r="U410" s="9"/>
      <c r="V410" s="9"/>
      <c r="W410" s="9"/>
      <c r="X410" s="9"/>
      <c r="Y410" s="19"/>
      <c r="Z410" s="19"/>
      <c r="AA410" s="19"/>
      <c r="AB410" s="19"/>
      <c r="AC410" s="19"/>
      <c r="AD410" s="19"/>
      <c r="AE410" s="20">
        <v>573</v>
      </c>
      <c r="AF410" s="20"/>
      <c r="AG410" s="20"/>
      <c r="AH410" s="20">
        <v>603</v>
      </c>
      <c r="AI410" s="20">
        <v>562</v>
      </c>
      <c r="AJ410" s="20"/>
      <c r="AK410" s="20"/>
    </row>
    <row r="411" spans="1:37" customFormat="1" ht="14.45" x14ac:dyDescent="0.35">
      <c r="A411" s="45" t="s">
        <v>682</v>
      </c>
      <c r="B411" s="46" t="s">
        <v>155</v>
      </c>
      <c r="C411" s="46" t="s">
        <v>683</v>
      </c>
      <c r="D411" s="12" t="str">
        <f>IF(ISBLANK(A411),"",IF(F411=0,"",AVERAGE(G411:XFD411)/3))</f>
        <v/>
      </c>
      <c r="E411" s="16" t="str">
        <f>IF(F411&gt;=18,"Qualify","Non-Qualify")</f>
        <v>Non-Qualify</v>
      </c>
      <c r="F411" s="13">
        <f>IF(ISBLANK(A411),"",COUNT(G411:XFD411)*3)</f>
        <v>0</v>
      </c>
      <c r="G411" s="1"/>
      <c r="H411" s="2"/>
      <c r="I411" s="2"/>
      <c r="J411" s="2"/>
      <c r="K411" s="2"/>
      <c r="L411" s="3"/>
      <c r="M411" s="4"/>
      <c r="N411" s="5"/>
      <c r="O411" s="5"/>
      <c r="P411" s="5"/>
      <c r="Q411" s="5"/>
      <c r="R411" s="8"/>
      <c r="S411" s="9"/>
      <c r="T411" s="9"/>
      <c r="U411" s="9"/>
      <c r="V411" s="9"/>
      <c r="W411" s="9"/>
      <c r="X411" s="9"/>
      <c r="Y411" s="19"/>
      <c r="Z411" s="19"/>
      <c r="AA411" s="19"/>
      <c r="AB411" s="19"/>
      <c r="AC411" s="19"/>
      <c r="AD411" s="19"/>
      <c r="AE411" s="20"/>
      <c r="AF411" s="20"/>
      <c r="AG411" s="20"/>
      <c r="AH411" s="20"/>
      <c r="AI411" s="20"/>
      <c r="AJ411" s="20"/>
      <c r="AK411" s="20"/>
    </row>
    <row r="412" spans="1:37" customFormat="1" ht="14.45" x14ac:dyDescent="0.35">
      <c r="A412" s="45" t="s">
        <v>684</v>
      </c>
      <c r="B412" s="46" t="s">
        <v>90</v>
      </c>
      <c r="C412" s="46" t="s">
        <v>685</v>
      </c>
      <c r="D412" s="12" t="str">
        <f>IF(ISBLANK(A412),"",IF(F412=0,"",AVERAGE(G412:XFD412)/3))</f>
        <v/>
      </c>
      <c r="E412" s="16" t="str">
        <f>IF(F412&gt;=18,"Qualify","Non-Qualify")</f>
        <v>Non-Qualify</v>
      </c>
      <c r="F412" s="13">
        <f>IF(ISBLANK(A412),"",COUNT(G412:XFD412)*3)</f>
        <v>0</v>
      </c>
      <c r="G412" s="1"/>
      <c r="H412" s="2"/>
      <c r="I412" s="2"/>
      <c r="J412" s="2"/>
      <c r="K412" s="2"/>
      <c r="L412" s="3"/>
      <c r="M412" s="4"/>
      <c r="N412" s="5"/>
      <c r="O412" s="5"/>
      <c r="P412" s="5"/>
      <c r="Q412" s="5"/>
      <c r="R412" s="8"/>
      <c r="S412" s="9"/>
      <c r="T412" s="9"/>
      <c r="U412" s="9"/>
      <c r="V412" s="9"/>
      <c r="W412" s="9"/>
      <c r="X412" s="9"/>
      <c r="Y412" s="19"/>
      <c r="Z412" s="19"/>
      <c r="AA412" s="19"/>
      <c r="AB412" s="19"/>
      <c r="AC412" s="19"/>
      <c r="AD412" s="19"/>
      <c r="AE412" s="20"/>
      <c r="AF412" s="20"/>
      <c r="AG412" s="20"/>
      <c r="AH412" s="20"/>
      <c r="AI412" s="20"/>
      <c r="AJ412" s="20"/>
      <c r="AK412" s="20"/>
    </row>
    <row r="413" spans="1:37" customFormat="1" ht="14.45" x14ac:dyDescent="0.35">
      <c r="A413" s="45" t="s">
        <v>691</v>
      </c>
      <c r="B413" s="46" t="s">
        <v>90</v>
      </c>
      <c r="C413" s="46"/>
      <c r="D413" s="12">
        <f>IF(ISBLANK(A413),"",IF(F413=0,"",AVERAGE(G413:XFD413)/3))</f>
        <v>209.7777777777778</v>
      </c>
      <c r="E413" s="16" t="str">
        <f>IF(F413&gt;=18,"Qualify","Non-Qualify")</f>
        <v>Non-Qualify</v>
      </c>
      <c r="F413" s="13">
        <f>IF(ISBLANK(A413),"",COUNT(G413:XFD413)*3)</f>
        <v>9</v>
      </c>
      <c r="G413" s="1">
        <v>631</v>
      </c>
      <c r="H413" s="2"/>
      <c r="I413" s="2">
        <v>659</v>
      </c>
      <c r="J413" s="2">
        <v>598</v>
      </c>
      <c r="K413" s="2"/>
      <c r="L413" s="3"/>
      <c r="M413" s="4"/>
      <c r="N413" s="5"/>
      <c r="O413" s="5"/>
      <c r="P413" s="5"/>
      <c r="Q413" s="5"/>
      <c r="R413" s="8"/>
      <c r="S413" s="9"/>
      <c r="T413" s="9"/>
      <c r="U413" s="9"/>
      <c r="V413" s="9"/>
      <c r="W413" s="9"/>
      <c r="X413" s="9"/>
      <c r="Y413" s="19"/>
      <c r="Z413" s="19"/>
      <c r="AA413" s="19"/>
      <c r="AB413" s="19"/>
      <c r="AC413" s="19"/>
      <c r="AD413" s="19"/>
      <c r="AE413" s="20"/>
      <c r="AF413" s="20"/>
      <c r="AG413" s="20"/>
      <c r="AH413" s="20"/>
      <c r="AI413" s="20"/>
      <c r="AJ413" s="20"/>
      <c r="AK413" s="20"/>
    </row>
    <row r="414" spans="1:37" customFormat="1" ht="14.45" x14ac:dyDescent="0.35">
      <c r="A414" s="45" t="s">
        <v>692</v>
      </c>
      <c r="B414" s="46" t="s">
        <v>119</v>
      </c>
      <c r="C414" s="46"/>
      <c r="D414" s="12">
        <f>IF(ISBLANK(A414),"",IF(F414=0,"",AVERAGE(G414:XFD414)/3))</f>
        <v>232.66666666666666</v>
      </c>
      <c r="E414" s="16" t="str">
        <f>IF(F414&gt;=18,"Qualify","Non-Qualify")</f>
        <v>Non-Qualify</v>
      </c>
      <c r="F414" s="13">
        <f>IF(ISBLANK(A414),"",COUNT(G414:XFD414)*3)</f>
        <v>9</v>
      </c>
      <c r="G414" s="1">
        <v>675</v>
      </c>
      <c r="H414" s="2"/>
      <c r="I414" s="2">
        <v>720</v>
      </c>
      <c r="J414" s="2">
        <v>699</v>
      </c>
      <c r="K414" s="2"/>
      <c r="L414" s="3"/>
      <c r="M414" s="4"/>
      <c r="N414" s="5"/>
      <c r="O414" s="5"/>
      <c r="P414" s="5"/>
      <c r="Q414" s="5"/>
      <c r="R414" s="8"/>
      <c r="S414" s="9"/>
      <c r="T414" s="9"/>
      <c r="U414" s="9"/>
      <c r="V414" s="9"/>
      <c r="W414" s="9"/>
      <c r="X414" s="9"/>
      <c r="Y414" s="19"/>
      <c r="Z414" s="19"/>
      <c r="AA414" s="19"/>
      <c r="AB414" s="19"/>
      <c r="AC414" s="19"/>
      <c r="AD414" s="19"/>
      <c r="AE414" s="20"/>
      <c r="AF414" s="20"/>
      <c r="AG414" s="20"/>
      <c r="AH414" s="20"/>
      <c r="AI414" s="20"/>
      <c r="AJ414" s="20"/>
      <c r="AK414" s="20"/>
    </row>
    <row r="415" spans="1:37" customFormat="1" ht="14.45" x14ac:dyDescent="0.35">
      <c r="A415" s="45" t="s">
        <v>1332</v>
      </c>
      <c r="B415" s="46" t="s">
        <v>616</v>
      </c>
      <c r="C415" s="46" t="s">
        <v>1333</v>
      </c>
      <c r="D415" s="12">
        <f>IF(ISBLANK(A415),"",IF(F415=0,"",AVERAGE(G415:XFD415)/3))</f>
        <v>205.33333333333334</v>
      </c>
      <c r="E415" s="16" t="str">
        <f>IF(F415&gt;=18,"Qualify","Non-Qualify")</f>
        <v>Non-Qualify</v>
      </c>
      <c r="F415" s="13">
        <f>IF(ISBLANK(A415),"",COUNT(G415:XFD415)*3)</f>
        <v>3</v>
      </c>
      <c r="G415" s="1"/>
      <c r="H415" s="2"/>
      <c r="I415" s="2"/>
      <c r="J415" s="2"/>
      <c r="K415" s="2"/>
      <c r="L415" s="3"/>
      <c r="M415" s="4"/>
      <c r="N415" s="5"/>
      <c r="O415" s="5"/>
      <c r="P415" s="5"/>
      <c r="Q415" s="5"/>
      <c r="R415" s="8"/>
      <c r="S415" s="9"/>
      <c r="T415" s="9"/>
      <c r="U415" s="9"/>
      <c r="V415" s="9"/>
      <c r="W415" s="9"/>
      <c r="X415" s="9"/>
      <c r="Y415" s="19"/>
      <c r="Z415" s="19"/>
      <c r="AA415" s="19"/>
      <c r="AB415" s="19"/>
      <c r="AC415" s="19"/>
      <c r="AD415" s="19"/>
      <c r="AE415" s="20">
        <v>616</v>
      </c>
      <c r="AF415" s="20"/>
      <c r="AG415" s="20"/>
      <c r="AH415" s="20"/>
      <c r="AI415" s="20"/>
      <c r="AJ415" s="20"/>
      <c r="AK415" s="20"/>
    </row>
    <row r="416" spans="1:37" customFormat="1" ht="14.45" x14ac:dyDescent="0.35">
      <c r="A416" s="45" t="s">
        <v>693</v>
      </c>
      <c r="B416" s="46" t="s">
        <v>119</v>
      </c>
      <c r="C416" s="46" t="s">
        <v>694</v>
      </c>
      <c r="D416" s="12">
        <f>IF(ISBLANK(A416),"",IF(F416=0,"",AVERAGE(G416:XFD416)/3))</f>
        <v>207.2222222222222</v>
      </c>
      <c r="E416" s="16" t="str">
        <f>IF(F416&gt;=18,"Qualify","Non-Qualify")</f>
        <v>Non-Qualify</v>
      </c>
      <c r="F416" s="13">
        <f>IF(ISBLANK(A416),"",COUNT(G416:XFD416)*3)</f>
        <v>9</v>
      </c>
      <c r="G416" s="1"/>
      <c r="H416" s="2"/>
      <c r="I416" s="2"/>
      <c r="J416" s="2"/>
      <c r="K416" s="2"/>
      <c r="L416" s="3"/>
      <c r="M416" s="4"/>
      <c r="N416" s="5"/>
      <c r="O416" s="5"/>
      <c r="P416" s="5"/>
      <c r="Q416" s="5"/>
      <c r="R416" s="8"/>
      <c r="S416" s="9"/>
      <c r="T416" s="9"/>
      <c r="U416" s="9"/>
      <c r="V416" s="9"/>
      <c r="W416" s="9"/>
      <c r="X416" s="9"/>
      <c r="Y416" s="19">
        <v>569</v>
      </c>
      <c r="Z416" s="19"/>
      <c r="AA416" s="19">
        <v>596</v>
      </c>
      <c r="AB416" s="19">
        <v>700</v>
      </c>
      <c r="AC416" s="19"/>
      <c r="AD416" s="19"/>
      <c r="AE416" s="20"/>
      <c r="AF416" s="20"/>
      <c r="AG416" s="20"/>
      <c r="AH416" s="20"/>
      <c r="AI416" s="20"/>
      <c r="AJ416" s="20"/>
      <c r="AK416" s="20"/>
    </row>
    <row r="417" spans="1:37" customFormat="1" ht="14.45" x14ac:dyDescent="0.35">
      <c r="A417" s="45" t="s">
        <v>695</v>
      </c>
      <c r="B417" s="46" t="s">
        <v>696</v>
      </c>
      <c r="C417" s="46"/>
      <c r="D417" s="12">
        <f>IF(ISBLANK(A417),"",IF(F417=0,"",AVERAGE(G417:XFD417)/3))</f>
        <v>143</v>
      </c>
      <c r="E417" s="16" t="str">
        <f>IF(F417&gt;=18,"Qualify","Non-Qualify")</f>
        <v>Non-Qualify</v>
      </c>
      <c r="F417" s="13">
        <f>IF(ISBLANK(A417),"",COUNT(G417:XFD417)*3)</f>
        <v>6</v>
      </c>
      <c r="G417" s="1"/>
      <c r="H417" s="2"/>
      <c r="I417" s="2">
        <v>373</v>
      </c>
      <c r="J417" s="2">
        <v>485</v>
      </c>
      <c r="K417" s="2"/>
      <c r="L417" s="3"/>
      <c r="M417" s="4"/>
      <c r="N417" s="5"/>
      <c r="O417" s="5"/>
      <c r="P417" s="5"/>
      <c r="Q417" s="5"/>
      <c r="R417" s="8"/>
      <c r="S417" s="9"/>
      <c r="T417" s="9"/>
      <c r="U417" s="9"/>
      <c r="V417" s="9"/>
      <c r="W417" s="9"/>
      <c r="X417" s="9"/>
      <c r="Y417" s="19"/>
      <c r="Z417" s="19"/>
      <c r="AA417" s="19"/>
      <c r="AB417" s="19"/>
      <c r="AC417" s="19"/>
      <c r="AD417" s="19"/>
      <c r="AE417" s="20"/>
      <c r="AF417" s="20"/>
      <c r="AG417" s="20"/>
      <c r="AH417" s="20"/>
      <c r="AI417" s="20"/>
      <c r="AJ417" s="20"/>
      <c r="AK417" s="20"/>
    </row>
    <row r="418" spans="1:37" customFormat="1" ht="14.45" x14ac:dyDescent="0.35">
      <c r="A418" s="45" t="s">
        <v>697</v>
      </c>
      <c r="B418" s="46" t="s">
        <v>616</v>
      </c>
      <c r="C418" s="46" t="s">
        <v>698</v>
      </c>
      <c r="D418" s="12" t="str">
        <f>IF(ISBLANK(A418),"",IF(F418=0,"",AVERAGE(G418:XFD418)/3))</f>
        <v/>
      </c>
      <c r="E418" s="16" t="str">
        <f>IF(F418&gt;=18,"Qualify","Non-Qualify")</f>
        <v>Non-Qualify</v>
      </c>
      <c r="F418" s="13">
        <f>IF(ISBLANK(A418),"",COUNT(G418:XFD418)*3)</f>
        <v>0</v>
      </c>
      <c r="G418" s="1"/>
      <c r="H418" s="2"/>
      <c r="I418" s="2"/>
      <c r="J418" s="2"/>
      <c r="K418" s="2"/>
      <c r="L418" s="3"/>
      <c r="M418" s="4"/>
      <c r="N418" s="5"/>
      <c r="O418" s="5"/>
      <c r="P418" s="5"/>
      <c r="Q418" s="5"/>
      <c r="R418" s="8"/>
      <c r="S418" s="9"/>
      <c r="T418" s="9"/>
      <c r="U418" s="9"/>
      <c r="V418" s="9"/>
      <c r="W418" s="9"/>
      <c r="X418" s="9"/>
      <c r="Y418" s="19"/>
      <c r="Z418" s="19"/>
      <c r="AA418" s="19"/>
      <c r="AB418" s="19"/>
      <c r="AC418" s="19"/>
      <c r="AD418" s="19"/>
      <c r="AE418" s="20"/>
      <c r="AF418" s="20"/>
      <c r="AG418" s="20"/>
      <c r="AH418" s="20"/>
      <c r="AI418" s="20"/>
      <c r="AJ418" s="20"/>
      <c r="AK418" s="20"/>
    </row>
    <row r="419" spans="1:37" customFormat="1" ht="14.45" x14ac:dyDescent="0.35">
      <c r="A419" s="45" t="s">
        <v>697</v>
      </c>
      <c r="B419" s="46" t="s">
        <v>699</v>
      </c>
      <c r="C419" s="46" t="s">
        <v>700</v>
      </c>
      <c r="D419" s="12" t="str">
        <f>IF(ISBLANK(A419),"",IF(F419=0,"",AVERAGE(G419:XFD419)/3))</f>
        <v/>
      </c>
      <c r="E419" s="16" t="str">
        <f>IF(F419&gt;=18,"Qualify","Non-Qualify")</f>
        <v>Non-Qualify</v>
      </c>
      <c r="F419" s="13">
        <f>IF(ISBLANK(A419),"",COUNT(G419:XFD419)*3)</f>
        <v>0</v>
      </c>
      <c r="G419" s="1"/>
      <c r="H419" s="2"/>
      <c r="I419" s="2"/>
      <c r="J419" s="2"/>
      <c r="K419" s="2"/>
      <c r="L419" s="3"/>
      <c r="M419" s="4"/>
      <c r="N419" s="5"/>
      <c r="O419" s="5"/>
      <c r="P419" s="5"/>
      <c r="Q419" s="5"/>
      <c r="R419" s="8"/>
      <c r="S419" s="9"/>
      <c r="T419" s="9"/>
      <c r="U419" s="9"/>
      <c r="V419" s="9"/>
      <c r="W419" s="9"/>
      <c r="X419" s="9"/>
      <c r="Y419" s="19"/>
      <c r="Z419" s="19"/>
      <c r="AA419" s="19"/>
      <c r="AB419" s="19"/>
      <c r="AC419" s="19"/>
      <c r="AD419" s="19"/>
      <c r="AE419" s="20"/>
      <c r="AF419" s="20"/>
      <c r="AG419" s="20"/>
      <c r="AH419" s="20"/>
      <c r="AI419" s="20"/>
      <c r="AJ419" s="20"/>
      <c r="AK419" s="20"/>
    </row>
    <row r="420" spans="1:37" customFormat="1" ht="14.45" x14ac:dyDescent="0.35">
      <c r="A420" s="45" t="s">
        <v>701</v>
      </c>
      <c r="B420" s="46" t="s">
        <v>538</v>
      </c>
      <c r="C420" s="46" t="s">
        <v>702</v>
      </c>
      <c r="D420" s="12">
        <f>IF(ISBLANK(A420),"",IF(F420=0,"",AVERAGE(G420:XFD420)/3))</f>
        <v>212.33333333333334</v>
      </c>
      <c r="E420" s="16" t="str">
        <f>IF(F420&gt;=18,"Qualify","Non-Qualify")</f>
        <v>Non-Qualify</v>
      </c>
      <c r="F420" s="13">
        <f>IF(ISBLANK(A420),"",COUNT(G420:XFD420)*3)</f>
        <v>15</v>
      </c>
      <c r="G420" s="1"/>
      <c r="H420" s="2"/>
      <c r="I420" s="2"/>
      <c r="J420" s="2"/>
      <c r="K420" s="2"/>
      <c r="L420" s="3"/>
      <c r="M420" s="4">
        <v>671</v>
      </c>
      <c r="N420" s="5"/>
      <c r="O420" s="5">
        <v>675</v>
      </c>
      <c r="P420" s="5">
        <v>642</v>
      </c>
      <c r="Q420" s="5"/>
      <c r="R420" s="8"/>
      <c r="S420" s="9"/>
      <c r="T420" s="9"/>
      <c r="U420" s="9"/>
      <c r="V420" s="9"/>
      <c r="W420" s="9"/>
      <c r="X420" s="9"/>
      <c r="Y420" s="19"/>
      <c r="Z420" s="19"/>
      <c r="AA420" s="19"/>
      <c r="AB420" s="19"/>
      <c r="AC420" s="19"/>
      <c r="AD420" s="19"/>
      <c r="AE420" s="20"/>
      <c r="AF420" s="20"/>
      <c r="AG420" s="20"/>
      <c r="AH420" s="20">
        <v>593</v>
      </c>
      <c r="AI420" s="20">
        <v>604</v>
      </c>
      <c r="AJ420" s="20"/>
      <c r="AK420" s="20"/>
    </row>
    <row r="421" spans="1:37" customFormat="1" ht="14.45" x14ac:dyDescent="0.35">
      <c r="A421" s="45" t="s">
        <v>701</v>
      </c>
      <c r="B421" s="46" t="s">
        <v>703</v>
      </c>
      <c r="C421" s="46" t="s">
        <v>704</v>
      </c>
      <c r="D421" s="12" t="str">
        <f>IF(ISBLANK(A421),"",IF(F421=0,"",AVERAGE(G421:XFD421)/3))</f>
        <v/>
      </c>
      <c r="E421" s="16" t="str">
        <f>IF(F421&gt;=18,"Qualify","Non-Qualify")</f>
        <v>Non-Qualify</v>
      </c>
      <c r="F421" s="13">
        <f>IF(ISBLANK(A421),"",COUNT(G421:XFD421)*3)</f>
        <v>0</v>
      </c>
      <c r="G421" s="1"/>
      <c r="H421" s="2"/>
      <c r="I421" s="2"/>
      <c r="J421" s="2"/>
      <c r="K421" s="2"/>
      <c r="L421" s="3"/>
      <c r="M421" s="4"/>
      <c r="N421" s="5"/>
      <c r="O421" s="5"/>
      <c r="P421" s="5"/>
      <c r="Q421" s="5"/>
      <c r="R421" s="8"/>
      <c r="S421" s="9"/>
      <c r="T421" s="9"/>
      <c r="U421" s="9"/>
      <c r="V421" s="9"/>
      <c r="W421" s="9"/>
      <c r="X421" s="9"/>
      <c r="Y421" s="19"/>
      <c r="Z421" s="19"/>
      <c r="AA421" s="19"/>
      <c r="AB421" s="19"/>
      <c r="AC421" s="19"/>
      <c r="AD421" s="19"/>
      <c r="AE421" s="20"/>
      <c r="AF421" s="20"/>
      <c r="AG421" s="20"/>
      <c r="AH421" s="20"/>
      <c r="AI421" s="20"/>
      <c r="AJ421" s="20"/>
      <c r="AK421" s="20"/>
    </row>
    <row r="422" spans="1:37" customFormat="1" ht="14.45" x14ac:dyDescent="0.35">
      <c r="A422" s="45" t="s">
        <v>707</v>
      </c>
      <c r="B422" s="46" t="s">
        <v>708</v>
      </c>
      <c r="C422" s="46" t="s">
        <v>709</v>
      </c>
      <c r="D422" s="12" t="str">
        <f>IF(ISBLANK(A422),"",IF(F422=0,"",AVERAGE(G422:XFD422)/3))</f>
        <v/>
      </c>
      <c r="E422" s="16" t="str">
        <f>IF(F422&gt;=18,"Qualify","Non-Qualify")</f>
        <v>Non-Qualify</v>
      </c>
      <c r="F422" s="13">
        <f>IF(ISBLANK(A422),"",COUNT(G422:XFD422)*3)</f>
        <v>0</v>
      </c>
      <c r="G422" s="1"/>
      <c r="H422" s="2"/>
      <c r="I422" s="2"/>
      <c r="J422" s="2"/>
      <c r="K422" s="2"/>
      <c r="L422" s="3"/>
      <c r="M422" s="4"/>
      <c r="N422" s="5"/>
      <c r="O422" s="5"/>
      <c r="P422" s="5"/>
      <c r="Q422" s="5"/>
      <c r="R422" s="8"/>
      <c r="S422" s="9"/>
      <c r="T422" s="9"/>
      <c r="U422" s="9"/>
      <c r="V422" s="9"/>
      <c r="W422" s="9"/>
      <c r="X422" s="9"/>
      <c r="Y422" s="19"/>
      <c r="Z422" s="19"/>
      <c r="AA422" s="19"/>
      <c r="AB422" s="19"/>
      <c r="AC422" s="19"/>
      <c r="AD422" s="19"/>
      <c r="AE422" s="20"/>
      <c r="AF422" s="20"/>
      <c r="AG422" s="20"/>
      <c r="AH422" s="20"/>
      <c r="AI422" s="20"/>
      <c r="AJ422" s="20"/>
      <c r="AK422" s="20"/>
    </row>
    <row r="423" spans="1:37" customFormat="1" ht="14.45" x14ac:dyDescent="0.35">
      <c r="A423" s="45" t="s">
        <v>1334</v>
      </c>
      <c r="B423" s="46" t="s">
        <v>1335</v>
      </c>
      <c r="C423" s="46" t="s">
        <v>1336</v>
      </c>
      <c r="D423" s="12">
        <f>IF(ISBLANK(A423),"",IF(F423=0,"",AVERAGE(G423:XFD423)/3))</f>
        <v>203.44444444444446</v>
      </c>
      <c r="E423" s="16" t="str">
        <f>IF(F423&gt;=18,"Qualify","Non-Qualify")</f>
        <v>Non-Qualify</v>
      </c>
      <c r="F423" s="13">
        <f>IF(ISBLANK(A423),"",COUNT(G423:XFD423)*3)</f>
        <v>9</v>
      </c>
      <c r="G423" s="1"/>
      <c r="H423" s="2"/>
      <c r="I423" s="2"/>
      <c r="J423" s="2"/>
      <c r="K423" s="2"/>
      <c r="L423" s="3"/>
      <c r="M423" s="4"/>
      <c r="N423" s="5"/>
      <c r="O423" s="5"/>
      <c r="P423" s="5"/>
      <c r="Q423" s="5"/>
      <c r="R423" s="8"/>
      <c r="S423" s="9"/>
      <c r="T423" s="9"/>
      <c r="U423" s="9"/>
      <c r="V423" s="9"/>
      <c r="W423" s="9"/>
      <c r="X423" s="9"/>
      <c r="Y423" s="19"/>
      <c r="Z423" s="19"/>
      <c r="AA423" s="19"/>
      <c r="AB423" s="19"/>
      <c r="AC423" s="19"/>
      <c r="AD423" s="19"/>
      <c r="AE423" s="20">
        <v>626</v>
      </c>
      <c r="AF423" s="20"/>
      <c r="AG423" s="20"/>
      <c r="AH423" s="20">
        <v>615</v>
      </c>
      <c r="AI423" s="20">
        <v>590</v>
      </c>
      <c r="AJ423" s="20"/>
      <c r="AK423" s="20"/>
    </row>
    <row r="424" spans="1:37" customFormat="1" ht="14.45" x14ac:dyDescent="0.35">
      <c r="A424" s="45" t="s">
        <v>710</v>
      </c>
      <c r="B424" s="46" t="s">
        <v>241</v>
      </c>
      <c r="C424" s="46" t="s">
        <v>711</v>
      </c>
      <c r="D424" s="12" t="str">
        <f>IF(ISBLANK(A424),"",IF(F424=0,"",AVERAGE(G424:XFD424)/3))</f>
        <v/>
      </c>
      <c r="E424" s="16" t="str">
        <f>IF(F424&gt;=18,"Qualify","Non-Qualify")</f>
        <v>Non-Qualify</v>
      </c>
      <c r="F424" s="13">
        <f>IF(ISBLANK(A424),"",COUNT(G424:XFD424)*3)</f>
        <v>0</v>
      </c>
      <c r="G424" s="1"/>
      <c r="H424" s="2"/>
      <c r="I424" s="2"/>
      <c r="J424" s="2"/>
      <c r="K424" s="2"/>
      <c r="L424" s="3"/>
      <c r="M424" s="4"/>
      <c r="N424" s="5"/>
      <c r="O424" s="5"/>
      <c r="P424" s="5"/>
      <c r="Q424" s="5"/>
      <c r="R424" s="8"/>
      <c r="S424" s="9"/>
      <c r="T424" s="9"/>
      <c r="U424" s="9"/>
      <c r="V424" s="9"/>
      <c r="W424" s="9"/>
      <c r="X424" s="9"/>
      <c r="Y424" s="19"/>
      <c r="Z424" s="19"/>
      <c r="AA424" s="19"/>
      <c r="AB424" s="19"/>
      <c r="AC424" s="19"/>
      <c r="AD424" s="19"/>
      <c r="AE424" s="20"/>
      <c r="AF424" s="20"/>
      <c r="AG424" s="20"/>
      <c r="AH424" s="20"/>
      <c r="AI424" s="20"/>
      <c r="AJ424" s="20"/>
      <c r="AK424" s="20"/>
    </row>
    <row r="425" spans="1:37" customFormat="1" ht="14.45" x14ac:dyDescent="0.35">
      <c r="A425" s="45" t="s">
        <v>712</v>
      </c>
      <c r="B425" s="46" t="s">
        <v>673</v>
      </c>
      <c r="C425" s="46"/>
      <c r="D425" s="12">
        <f>IF(ISBLANK(A425),"",IF(F425=0,"",AVERAGE(G425:XFD425)/3))</f>
        <v>203.33333333333334</v>
      </c>
      <c r="E425" s="16" t="str">
        <f>IF(F425&gt;=18,"Qualify","Non-Qualify")</f>
        <v>Non-Qualify</v>
      </c>
      <c r="F425" s="13">
        <f>IF(ISBLANK(A425),"",COUNT(G425:XFD425)*3)</f>
        <v>15</v>
      </c>
      <c r="G425" s="1"/>
      <c r="H425" s="2"/>
      <c r="I425" s="2"/>
      <c r="J425" s="2"/>
      <c r="K425" s="2"/>
      <c r="L425" s="3"/>
      <c r="M425" s="4"/>
      <c r="N425" s="5"/>
      <c r="O425" s="5"/>
      <c r="P425" s="5"/>
      <c r="Q425" s="5"/>
      <c r="R425" s="8"/>
      <c r="S425" s="9"/>
      <c r="T425" s="9"/>
      <c r="U425" s="9"/>
      <c r="V425" s="9"/>
      <c r="W425" s="9"/>
      <c r="X425" s="9"/>
      <c r="Y425" s="19"/>
      <c r="Z425" s="19">
        <v>591</v>
      </c>
      <c r="AA425" s="19">
        <v>570</v>
      </c>
      <c r="AB425" s="19">
        <v>639</v>
      </c>
      <c r="AC425" s="19">
        <v>551</v>
      </c>
      <c r="AD425" s="19">
        <v>699</v>
      </c>
      <c r="AE425" s="20"/>
      <c r="AF425" s="20"/>
      <c r="AG425" s="20"/>
      <c r="AH425" s="20"/>
      <c r="AI425" s="20"/>
      <c r="AJ425" s="20"/>
      <c r="AK425" s="20"/>
    </row>
    <row r="426" spans="1:37" customFormat="1" ht="14.45" x14ac:dyDescent="0.35">
      <c r="A426" s="45" t="s">
        <v>712</v>
      </c>
      <c r="B426" s="46" t="s">
        <v>139</v>
      </c>
      <c r="C426" s="46"/>
      <c r="D426" s="12">
        <f>IF(ISBLANK(A426),"",IF(F426=0,"",AVERAGE(G426:XFD426)/3))</f>
        <v>173</v>
      </c>
      <c r="E426" s="16" t="str">
        <f>IF(F426&gt;=18,"Qualify","Non-Qualify")</f>
        <v>Non-Qualify</v>
      </c>
      <c r="F426" s="13">
        <f>IF(ISBLANK(A426),"",COUNT(G426:XFD426)*3)</f>
        <v>6</v>
      </c>
      <c r="G426" s="1"/>
      <c r="H426" s="2"/>
      <c r="I426" s="2"/>
      <c r="J426" s="2"/>
      <c r="K426" s="2"/>
      <c r="L426" s="3"/>
      <c r="M426" s="4"/>
      <c r="N426" s="5"/>
      <c r="O426" s="5"/>
      <c r="P426" s="5"/>
      <c r="Q426" s="5"/>
      <c r="R426" s="8"/>
      <c r="S426" s="9"/>
      <c r="T426" s="9"/>
      <c r="U426" s="9"/>
      <c r="V426" s="9"/>
      <c r="W426" s="9"/>
      <c r="X426" s="9"/>
      <c r="Y426" s="19"/>
      <c r="Z426" s="19"/>
      <c r="AA426" s="19">
        <v>496</v>
      </c>
      <c r="AB426" s="19">
        <v>542</v>
      </c>
      <c r="AC426" s="19"/>
      <c r="AD426" s="19"/>
      <c r="AE426" s="20"/>
      <c r="AF426" s="20"/>
      <c r="AG426" s="20"/>
      <c r="AH426" s="20"/>
      <c r="AI426" s="20"/>
      <c r="AJ426" s="20"/>
      <c r="AK426" s="20"/>
    </row>
    <row r="427" spans="1:37" customFormat="1" ht="14.45" x14ac:dyDescent="0.35">
      <c r="A427" s="45" t="s">
        <v>713</v>
      </c>
      <c r="B427" s="46" t="s">
        <v>84</v>
      </c>
      <c r="C427" s="46"/>
      <c r="D427" s="12">
        <f>IF(ISBLANK(A427),"",IF(F427=0,"",AVERAGE(G427:XFD427)/3))</f>
        <v>209.88888888888889</v>
      </c>
      <c r="E427" s="16" t="str">
        <f>IF(F427&gt;=18,"Qualify","Non-Qualify")</f>
        <v>Non-Qualify</v>
      </c>
      <c r="F427" s="13">
        <f>IF(ISBLANK(A427),"",COUNT(G427:XFD427)*3)</f>
        <v>9</v>
      </c>
      <c r="G427" s="1">
        <v>664</v>
      </c>
      <c r="H427" s="2"/>
      <c r="I427" s="2">
        <v>633</v>
      </c>
      <c r="J427" s="2">
        <v>592</v>
      </c>
      <c r="K427" s="2"/>
      <c r="L427" s="3"/>
      <c r="M427" s="4"/>
      <c r="N427" s="5"/>
      <c r="O427" s="5"/>
      <c r="P427" s="5"/>
      <c r="Q427" s="5"/>
      <c r="R427" s="8"/>
      <c r="S427" s="9"/>
      <c r="T427" s="9"/>
      <c r="U427" s="9"/>
      <c r="V427" s="9"/>
      <c r="W427" s="9"/>
      <c r="X427" s="9"/>
      <c r="Y427" s="19"/>
      <c r="Z427" s="19"/>
      <c r="AA427" s="19"/>
      <c r="AB427" s="19"/>
      <c r="AC427" s="19"/>
      <c r="AD427" s="19"/>
      <c r="AE427" s="20"/>
      <c r="AF427" s="20"/>
      <c r="AG427" s="20"/>
      <c r="AH427" s="20"/>
      <c r="AI427" s="20"/>
      <c r="AJ427" s="20"/>
      <c r="AK427" s="20"/>
    </row>
    <row r="428" spans="1:37" customFormat="1" ht="14.45" x14ac:dyDescent="0.35">
      <c r="A428" s="45" t="s">
        <v>714</v>
      </c>
      <c r="B428" s="46" t="s">
        <v>715</v>
      </c>
      <c r="C428" s="46" t="s">
        <v>716</v>
      </c>
      <c r="D428" s="12" t="str">
        <f>IF(ISBLANK(A428),"",IF(F428=0,"",AVERAGE(G428:XFD428)/3))</f>
        <v/>
      </c>
      <c r="E428" s="16" t="str">
        <f>IF(F428&gt;=18,"Qualify","Non-Qualify")</f>
        <v>Non-Qualify</v>
      </c>
      <c r="F428" s="13">
        <f>IF(ISBLANK(A428),"",COUNT(G428:XFD428)*3)</f>
        <v>0</v>
      </c>
      <c r="G428" s="1"/>
      <c r="H428" s="2"/>
      <c r="I428" s="2"/>
      <c r="J428" s="2"/>
      <c r="K428" s="2"/>
      <c r="L428" s="3"/>
      <c r="M428" s="4"/>
      <c r="N428" s="5"/>
      <c r="O428" s="5"/>
      <c r="P428" s="5"/>
      <c r="Q428" s="5"/>
      <c r="R428" s="8"/>
      <c r="S428" s="9"/>
      <c r="T428" s="9"/>
      <c r="U428" s="9"/>
      <c r="V428" s="9"/>
      <c r="W428" s="9"/>
      <c r="X428" s="9"/>
      <c r="Y428" s="19"/>
      <c r="Z428" s="19"/>
      <c r="AA428" s="19"/>
      <c r="AB428" s="19"/>
      <c r="AC428" s="19"/>
      <c r="AD428" s="19"/>
      <c r="AE428" s="20"/>
      <c r="AF428" s="20"/>
      <c r="AG428" s="20"/>
      <c r="AH428" s="20"/>
      <c r="AI428" s="20"/>
      <c r="AJ428" s="20"/>
      <c r="AK428" s="20"/>
    </row>
    <row r="429" spans="1:37" customFormat="1" ht="14.45" x14ac:dyDescent="0.35">
      <c r="A429" s="45" t="s">
        <v>717</v>
      </c>
      <c r="B429" s="46" t="s">
        <v>19</v>
      </c>
      <c r="C429" s="46" t="s">
        <v>718</v>
      </c>
      <c r="D429" s="12" t="str">
        <f>IF(ISBLANK(A429),"",IF(F429=0,"",AVERAGE(G429:XFD429)/3))</f>
        <v/>
      </c>
      <c r="E429" s="16" t="str">
        <f>IF(F429&gt;=18,"Qualify","Non-Qualify")</f>
        <v>Non-Qualify</v>
      </c>
      <c r="F429" s="13">
        <f>IF(ISBLANK(A429),"",COUNT(G429:XFD429)*3)</f>
        <v>0</v>
      </c>
      <c r="G429" s="1"/>
      <c r="H429" s="2"/>
      <c r="I429" s="2"/>
      <c r="J429" s="2"/>
      <c r="K429" s="2"/>
      <c r="L429" s="3"/>
      <c r="M429" s="4"/>
      <c r="N429" s="5"/>
      <c r="O429" s="5"/>
      <c r="P429" s="5"/>
      <c r="Q429" s="5"/>
      <c r="R429" s="8"/>
      <c r="S429" s="9"/>
      <c r="T429" s="9"/>
      <c r="U429" s="9"/>
      <c r="V429" s="9"/>
      <c r="W429" s="9"/>
      <c r="X429" s="9"/>
      <c r="Y429" s="19"/>
      <c r="Z429" s="19"/>
      <c r="AA429" s="19"/>
      <c r="AB429" s="19"/>
      <c r="AC429" s="19"/>
      <c r="AD429" s="19"/>
      <c r="AE429" s="20"/>
      <c r="AF429" s="20"/>
      <c r="AG429" s="20"/>
      <c r="AH429" s="20"/>
      <c r="AI429" s="20"/>
      <c r="AJ429" s="20"/>
      <c r="AK429" s="20"/>
    </row>
    <row r="430" spans="1:37" customFormat="1" ht="14.45" x14ac:dyDescent="0.35">
      <c r="A430" s="45" t="s">
        <v>722</v>
      </c>
      <c r="B430" s="46" t="s">
        <v>723</v>
      </c>
      <c r="C430" s="46" t="s">
        <v>724</v>
      </c>
      <c r="D430" s="12" t="str">
        <f>IF(ISBLANK(A430),"",IF(F430=0,"",AVERAGE(G430:XFD430)/3))</f>
        <v/>
      </c>
      <c r="E430" s="16" t="str">
        <f>IF(F430&gt;=18,"Qualify","Non-Qualify")</f>
        <v>Non-Qualify</v>
      </c>
      <c r="F430" s="13">
        <f>IF(ISBLANK(A430),"",COUNT(G430:XFD430)*3)</f>
        <v>0</v>
      </c>
      <c r="G430" s="1"/>
      <c r="H430" s="2"/>
      <c r="I430" s="2"/>
      <c r="J430" s="2"/>
      <c r="K430" s="2"/>
      <c r="L430" s="3"/>
      <c r="M430" s="4"/>
      <c r="N430" s="5"/>
      <c r="O430" s="5"/>
      <c r="P430" s="5"/>
      <c r="Q430" s="5"/>
      <c r="R430" s="8"/>
      <c r="S430" s="9"/>
      <c r="T430" s="9"/>
      <c r="U430" s="9"/>
      <c r="V430" s="9"/>
      <c r="W430" s="9"/>
      <c r="X430" s="9"/>
      <c r="Y430" s="19"/>
      <c r="Z430" s="19"/>
      <c r="AA430" s="19"/>
      <c r="AB430" s="19"/>
      <c r="AC430" s="19"/>
      <c r="AD430" s="19"/>
      <c r="AE430" s="20"/>
      <c r="AF430" s="20"/>
      <c r="AG430" s="20"/>
      <c r="AH430" s="20"/>
      <c r="AI430" s="20"/>
      <c r="AJ430" s="20"/>
      <c r="AK430" s="20"/>
    </row>
    <row r="431" spans="1:37" customFormat="1" ht="14.45" x14ac:dyDescent="0.35">
      <c r="A431" s="45" t="s">
        <v>725</v>
      </c>
      <c r="B431" s="46" t="s">
        <v>726</v>
      </c>
      <c r="C431" s="46" t="s">
        <v>727</v>
      </c>
      <c r="D431" s="12" t="str">
        <f>IF(ISBLANK(A431),"",IF(F431=0,"",AVERAGE(G431:XFD431)/3))</f>
        <v/>
      </c>
      <c r="E431" s="16" t="str">
        <f>IF(F431&gt;=18,"Qualify","Non-Qualify")</f>
        <v>Non-Qualify</v>
      </c>
      <c r="F431" s="13">
        <f>IF(ISBLANK(A431),"",COUNT(G431:XFD431)*3)</f>
        <v>0</v>
      </c>
      <c r="G431" s="1"/>
      <c r="H431" s="2"/>
      <c r="I431" s="2"/>
      <c r="J431" s="2"/>
      <c r="K431" s="2"/>
      <c r="L431" s="3"/>
      <c r="M431" s="4"/>
      <c r="N431" s="5"/>
      <c r="O431" s="5"/>
      <c r="P431" s="5"/>
      <c r="Q431" s="5"/>
      <c r="R431" s="8"/>
      <c r="S431" s="9"/>
      <c r="T431" s="9"/>
      <c r="U431" s="9"/>
      <c r="V431" s="9"/>
      <c r="W431" s="9"/>
      <c r="X431" s="9"/>
      <c r="Y431" s="19"/>
      <c r="Z431" s="19"/>
      <c r="AA431" s="19"/>
      <c r="AB431" s="19"/>
      <c r="AC431" s="19"/>
      <c r="AD431" s="19"/>
      <c r="AE431" s="20"/>
      <c r="AF431" s="20"/>
      <c r="AG431" s="20"/>
      <c r="AH431" s="20"/>
      <c r="AI431" s="20"/>
      <c r="AJ431" s="20"/>
      <c r="AK431" s="20"/>
    </row>
    <row r="432" spans="1:37" customFormat="1" ht="14.45" x14ac:dyDescent="0.35">
      <c r="A432" s="45" t="s">
        <v>728</v>
      </c>
      <c r="B432" s="46" t="s">
        <v>729</v>
      </c>
      <c r="C432" s="46" t="s">
        <v>730</v>
      </c>
      <c r="D432" s="12" t="str">
        <f>IF(ISBLANK(A432),"",IF(F432=0,"",AVERAGE(G432:XFD432)/3))</f>
        <v/>
      </c>
      <c r="E432" s="16" t="str">
        <f>IF(F432&gt;=18,"Qualify","Non-Qualify")</f>
        <v>Non-Qualify</v>
      </c>
      <c r="F432" s="13">
        <f>IF(ISBLANK(A432),"",COUNT(G432:XFD432)*3)</f>
        <v>0</v>
      </c>
      <c r="G432" s="1"/>
      <c r="H432" s="2"/>
      <c r="I432" s="2"/>
      <c r="J432" s="2"/>
      <c r="K432" s="2"/>
      <c r="L432" s="3"/>
      <c r="M432" s="4"/>
      <c r="N432" s="5"/>
      <c r="O432" s="5"/>
      <c r="P432" s="5"/>
      <c r="Q432" s="5"/>
      <c r="R432" s="8"/>
      <c r="S432" s="9"/>
      <c r="T432" s="9"/>
      <c r="U432" s="9"/>
      <c r="V432" s="9"/>
      <c r="W432" s="9"/>
      <c r="X432" s="9"/>
      <c r="Y432" s="19"/>
      <c r="Z432" s="19"/>
      <c r="AA432" s="19"/>
      <c r="AB432" s="19"/>
      <c r="AC432" s="19"/>
      <c r="AD432" s="19"/>
      <c r="AE432" s="20"/>
      <c r="AF432" s="20"/>
      <c r="AG432" s="20"/>
      <c r="AH432" s="20"/>
      <c r="AI432" s="20"/>
      <c r="AJ432" s="20"/>
      <c r="AK432" s="20"/>
    </row>
    <row r="433" spans="1:37" customFormat="1" ht="14.45" x14ac:dyDescent="0.35">
      <c r="A433" s="45" t="s">
        <v>731</v>
      </c>
      <c r="B433" s="46" t="s">
        <v>119</v>
      </c>
      <c r="C433" s="46" t="s">
        <v>732</v>
      </c>
      <c r="D433" s="12" t="str">
        <f>IF(ISBLANK(A433),"",IF(F433=0,"",AVERAGE(G433:XFD433)/3))</f>
        <v/>
      </c>
      <c r="E433" s="16" t="str">
        <f>IF(F433&gt;=18,"Qualify","Non-Qualify")</f>
        <v>Non-Qualify</v>
      </c>
      <c r="F433" s="13">
        <f>IF(ISBLANK(A433),"",COUNT(G433:XFD433)*3)</f>
        <v>0</v>
      </c>
      <c r="G433" s="1"/>
      <c r="H433" s="2"/>
      <c r="I433" s="2"/>
      <c r="J433" s="2"/>
      <c r="K433" s="2"/>
      <c r="L433" s="3"/>
      <c r="M433" s="4"/>
      <c r="N433" s="5"/>
      <c r="O433" s="5"/>
      <c r="P433" s="5"/>
      <c r="Q433" s="5"/>
      <c r="R433" s="8"/>
      <c r="S433" s="9"/>
      <c r="T433" s="9"/>
      <c r="U433" s="9"/>
      <c r="V433" s="9"/>
      <c r="W433" s="9"/>
      <c r="X433" s="9"/>
      <c r="Y433" s="19"/>
      <c r="Z433" s="19"/>
      <c r="AA433" s="19"/>
      <c r="AB433" s="19"/>
      <c r="AC433" s="19"/>
      <c r="AD433" s="19"/>
      <c r="AE433" s="20"/>
      <c r="AF433" s="20"/>
      <c r="AG433" s="20"/>
      <c r="AH433" s="20"/>
      <c r="AI433" s="20"/>
      <c r="AJ433" s="20"/>
      <c r="AK433" s="20"/>
    </row>
    <row r="434" spans="1:37" customFormat="1" ht="14.45" x14ac:dyDescent="0.35">
      <c r="A434" s="45" t="s">
        <v>735</v>
      </c>
      <c r="B434" s="46" t="s">
        <v>736</v>
      </c>
      <c r="C434" s="46" t="s">
        <v>737</v>
      </c>
      <c r="D434" s="12" t="str">
        <f>IF(ISBLANK(A434),"",IF(F434=0,"",AVERAGE(G434:XFD434)/3))</f>
        <v/>
      </c>
      <c r="E434" s="16" t="str">
        <f>IF(F434&gt;=18,"Qualify","Non-Qualify")</f>
        <v>Non-Qualify</v>
      </c>
      <c r="F434" s="13">
        <f>IF(ISBLANK(A434),"",COUNT(G434:XFD434)*3)</f>
        <v>0</v>
      </c>
      <c r="G434" s="1"/>
      <c r="H434" s="2"/>
      <c r="I434" s="2"/>
      <c r="J434" s="2"/>
      <c r="K434" s="2"/>
      <c r="L434" s="3"/>
      <c r="M434" s="4"/>
      <c r="N434" s="5"/>
      <c r="O434" s="5"/>
      <c r="P434" s="5"/>
      <c r="Q434" s="5"/>
      <c r="R434" s="8"/>
      <c r="S434" s="9"/>
      <c r="T434" s="9"/>
      <c r="U434" s="9"/>
      <c r="V434" s="9"/>
      <c r="W434" s="9"/>
      <c r="X434" s="9"/>
      <c r="Y434" s="19"/>
      <c r="Z434" s="19"/>
      <c r="AA434" s="19"/>
      <c r="AB434" s="19"/>
      <c r="AC434" s="19"/>
      <c r="AD434" s="19"/>
      <c r="AE434" s="20"/>
      <c r="AF434" s="20"/>
      <c r="AG434" s="20"/>
      <c r="AH434" s="20"/>
      <c r="AI434" s="20"/>
      <c r="AJ434" s="20"/>
      <c r="AK434" s="20"/>
    </row>
    <row r="435" spans="1:37" customFormat="1" ht="14.45" x14ac:dyDescent="0.35">
      <c r="A435" s="45" t="s">
        <v>738</v>
      </c>
      <c r="B435" s="46" t="s">
        <v>739</v>
      </c>
      <c r="C435" s="46" t="s">
        <v>740</v>
      </c>
      <c r="D435" s="12" t="str">
        <f>IF(ISBLANK(A435),"",IF(F435=0,"",AVERAGE(G435:XFD435)/3))</f>
        <v/>
      </c>
      <c r="E435" s="16" t="str">
        <f>IF(F435&gt;=18,"Qualify","Non-Qualify")</f>
        <v>Non-Qualify</v>
      </c>
      <c r="F435" s="13">
        <f>IF(ISBLANK(A435),"",COUNT(G435:XFD435)*3)</f>
        <v>0</v>
      </c>
      <c r="G435" s="1"/>
      <c r="H435" s="2"/>
      <c r="I435" s="2"/>
      <c r="J435" s="2"/>
      <c r="K435" s="2"/>
      <c r="L435" s="3"/>
      <c r="M435" s="4"/>
      <c r="N435" s="5"/>
      <c r="O435" s="5"/>
      <c r="P435" s="5"/>
      <c r="Q435" s="5"/>
      <c r="R435" s="8"/>
      <c r="S435" s="9"/>
      <c r="T435" s="9"/>
      <c r="U435" s="9"/>
      <c r="V435" s="9"/>
      <c r="W435" s="9"/>
      <c r="X435" s="9"/>
      <c r="Y435" s="19"/>
      <c r="Z435" s="19"/>
      <c r="AA435" s="19"/>
      <c r="AB435" s="19"/>
      <c r="AC435" s="19"/>
      <c r="AD435" s="19"/>
      <c r="AE435" s="20"/>
      <c r="AF435" s="20"/>
      <c r="AG435" s="20"/>
      <c r="AH435" s="20"/>
      <c r="AI435" s="20"/>
      <c r="AJ435" s="20"/>
      <c r="AK435" s="20"/>
    </row>
    <row r="436" spans="1:37" customFormat="1" ht="14.45" x14ac:dyDescent="0.35">
      <c r="A436" s="45" t="s">
        <v>741</v>
      </c>
      <c r="B436" s="46" t="s">
        <v>113</v>
      </c>
      <c r="C436" s="46"/>
      <c r="D436" s="12">
        <f>IF(ISBLANK(A436),"",IF(F436=0,"",AVERAGE(G436:XFD436)/3))</f>
        <v>235.55555555555554</v>
      </c>
      <c r="E436" s="16" t="str">
        <f>IF(F436&gt;=18,"Qualify","Non-Qualify")</f>
        <v>Non-Qualify</v>
      </c>
      <c r="F436" s="13">
        <f>IF(ISBLANK(A436),"",COUNT(G436:XFD436)*3)</f>
        <v>9</v>
      </c>
      <c r="G436" s="1"/>
      <c r="H436" s="2"/>
      <c r="I436" s="2"/>
      <c r="J436" s="2"/>
      <c r="K436" s="2"/>
      <c r="L436" s="3"/>
      <c r="M436" s="4"/>
      <c r="N436" s="5"/>
      <c r="O436" s="5"/>
      <c r="P436" s="5"/>
      <c r="Q436" s="5"/>
      <c r="R436" s="8"/>
      <c r="S436" s="9"/>
      <c r="T436" s="9"/>
      <c r="U436" s="9"/>
      <c r="V436" s="9"/>
      <c r="W436" s="9"/>
      <c r="X436" s="9"/>
      <c r="Y436" s="19"/>
      <c r="Z436" s="19">
        <v>706</v>
      </c>
      <c r="AA436" s="19">
        <v>677</v>
      </c>
      <c r="AB436" s="19">
        <v>737</v>
      </c>
      <c r="AC436" s="19"/>
      <c r="AD436" s="19"/>
      <c r="AE436" s="20"/>
      <c r="AF436" s="20"/>
      <c r="AG436" s="20"/>
      <c r="AH436" s="20"/>
      <c r="AI436" s="20"/>
      <c r="AJ436" s="20"/>
      <c r="AK436" s="20"/>
    </row>
    <row r="437" spans="1:37" customFormat="1" ht="14.45" x14ac:dyDescent="0.35">
      <c r="A437" s="45" t="s">
        <v>742</v>
      </c>
      <c r="B437" s="46" t="s">
        <v>165</v>
      </c>
      <c r="C437" s="46" t="s">
        <v>743</v>
      </c>
      <c r="D437" s="12">
        <f>IF(ISBLANK(A437),"",IF(F437=0,"",AVERAGE(G437:XFD437)/3))</f>
        <v>189.11111111111111</v>
      </c>
      <c r="E437" s="16" t="str">
        <f>IF(F437&gt;=18,"Qualify","Non-Qualify")</f>
        <v>Non-Qualify</v>
      </c>
      <c r="F437" s="13">
        <f>IF(ISBLANK(A437),"",COUNT(G437:XFD437)*3)</f>
        <v>9</v>
      </c>
      <c r="G437" s="1"/>
      <c r="H437" s="2"/>
      <c r="I437" s="2"/>
      <c r="J437" s="2"/>
      <c r="K437" s="2"/>
      <c r="L437" s="3"/>
      <c r="M437" s="4">
        <v>550</v>
      </c>
      <c r="N437" s="5"/>
      <c r="O437" s="5">
        <v>552</v>
      </c>
      <c r="P437" s="5">
        <v>600</v>
      </c>
      <c r="Q437" s="5"/>
      <c r="R437" s="8"/>
      <c r="S437" s="9"/>
      <c r="T437" s="9"/>
      <c r="U437" s="9"/>
      <c r="V437" s="9"/>
      <c r="W437" s="9"/>
      <c r="X437" s="9"/>
      <c r="Y437" s="19"/>
      <c r="Z437" s="19"/>
      <c r="AA437" s="19"/>
      <c r="AB437" s="19"/>
      <c r="AC437" s="19"/>
      <c r="AD437" s="19"/>
      <c r="AE437" s="20"/>
      <c r="AF437" s="20"/>
      <c r="AG437" s="20"/>
      <c r="AH437" s="20"/>
      <c r="AI437" s="20"/>
      <c r="AJ437" s="20"/>
      <c r="AK437" s="20"/>
    </row>
    <row r="438" spans="1:37" customFormat="1" ht="14.45" x14ac:dyDescent="0.35">
      <c r="A438" s="45" t="s">
        <v>1337</v>
      </c>
      <c r="B438" s="46" t="s">
        <v>1338</v>
      </c>
      <c r="C438" s="46" t="s">
        <v>1339</v>
      </c>
      <c r="D438" s="12">
        <f>IF(ISBLANK(A438),"",IF(F438=0,"",AVERAGE(G438:XFD438)/3))</f>
        <v>216.88888888888889</v>
      </c>
      <c r="E438" s="16" t="str">
        <f>IF(F438&gt;=18,"Qualify","Non-Qualify")</f>
        <v>Non-Qualify</v>
      </c>
      <c r="F438" s="13">
        <f>IF(ISBLANK(A438),"",COUNT(G438:XFD438)*3)</f>
        <v>9</v>
      </c>
      <c r="G438" s="1"/>
      <c r="H438" s="2"/>
      <c r="I438" s="2"/>
      <c r="J438" s="2"/>
      <c r="K438" s="2"/>
      <c r="L438" s="3"/>
      <c r="M438" s="4"/>
      <c r="N438" s="5"/>
      <c r="O438" s="5"/>
      <c r="P438" s="5"/>
      <c r="Q438" s="5"/>
      <c r="R438" s="8"/>
      <c r="S438" s="9"/>
      <c r="T438" s="9"/>
      <c r="U438" s="9"/>
      <c r="V438" s="9"/>
      <c r="W438" s="9"/>
      <c r="X438" s="9"/>
      <c r="Y438" s="19"/>
      <c r="Z438" s="19"/>
      <c r="AA438" s="19"/>
      <c r="AB438" s="19"/>
      <c r="AC438" s="19"/>
      <c r="AD438" s="19"/>
      <c r="AE438" s="20">
        <v>681</v>
      </c>
      <c r="AF438" s="20"/>
      <c r="AG438" s="20"/>
      <c r="AH438" s="20">
        <v>635</v>
      </c>
      <c r="AI438" s="20">
        <v>636</v>
      </c>
      <c r="AJ438" s="20"/>
      <c r="AK438" s="20"/>
    </row>
    <row r="439" spans="1:37" customFormat="1" ht="14.45" x14ac:dyDescent="0.35">
      <c r="A439" s="45" t="s">
        <v>744</v>
      </c>
      <c r="B439" s="46" t="s">
        <v>745</v>
      </c>
      <c r="C439" s="46" t="s">
        <v>746</v>
      </c>
      <c r="D439" s="12" t="str">
        <f>IF(ISBLANK(A439),"",IF(F439=0,"",AVERAGE(G439:XFD439)/3))</f>
        <v/>
      </c>
      <c r="E439" s="16" t="str">
        <f>IF(F439&gt;=18,"Qualify","Non-Qualify")</f>
        <v>Non-Qualify</v>
      </c>
      <c r="F439" s="13">
        <f>IF(ISBLANK(A439),"",COUNT(G439:XFD439)*3)</f>
        <v>0</v>
      </c>
      <c r="G439" s="1"/>
      <c r="H439" s="2"/>
      <c r="I439" s="2"/>
      <c r="J439" s="2"/>
      <c r="K439" s="2"/>
      <c r="L439" s="3"/>
      <c r="M439" s="4"/>
      <c r="N439" s="5"/>
      <c r="O439" s="5"/>
      <c r="P439" s="5"/>
      <c r="Q439" s="5"/>
      <c r="R439" s="8"/>
      <c r="S439" s="9"/>
      <c r="T439" s="9"/>
      <c r="U439" s="9"/>
      <c r="V439" s="9"/>
      <c r="W439" s="9"/>
      <c r="X439" s="9"/>
      <c r="Y439" s="19"/>
      <c r="Z439" s="19"/>
      <c r="AA439" s="19"/>
      <c r="AB439" s="19"/>
      <c r="AC439" s="19"/>
      <c r="AD439" s="19"/>
      <c r="AE439" s="20"/>
      <c r="AF439" s="20"/>
      <c r="AG439" s="20"/>
      <c r="AH439" s="20"/>
      <c r="AI439" s="20"/>
      <c r="AJ439" s="20"/>
      <c r="AK439" s="20"/>
    </row>
    <row r="440" spans="1:37" customFormat="1" ht="14.45" x14ac:dyDescent="0.35">
      <c r="A440" s="45" t="s">
        <v>1340</v>
      </c>
      <c r="B440" s="46" t="s">
        <v>191</v>
      </c>
      <c r="C440" s="46" t="s">
        <v>1341</v>
      </c>
      <c r="D440" s="12">
        <f>IF(ISBLANK(A440),"",IF(F440=0,"",AVERAGE(G440:XFD440)/3))</f>
        <v>209</v>
      </c>
      <c r="E440" s="16" t="str">
        <f>IF(F440&gt;=18,"Qualify","Non-Qualify")</f>
        <v>Non-Qualify</v>
      </c>
      <c r="F440" s="13">
        <f>IF(ISBLANK(A440),"",COUNT(G440:XFD440)*3)</f>
        <v>6</v>
      </c>
      <c r="G440" s="1"/>
      <c r="H440" s="2"/>
      <c r="I440" s="2"/>
      <c r="J440" s="2"/>
      <c r="K440" s="2"/>
      <c r="L440" s="3"/>
      <c r="M440" s="4"/>
      <c r="N440" s="5"/>
      <c r="O440" s="5"/>
      <c r="P440" s="5"/>
      <c r="Q440" s="5"/>
      <c r="R440" s="8"/>
      <c r="S440" s="9"/>
      <c r="T440" s="9"/>
      <c r="U440" s="9"/>
      <c r="V440" s="9"/>
      <c r="W440" s="9"/>
      <c r="X440" s="9"/>
      <c r="Y440" s="19"/>
      <c r="Z440" s="19"/>
      <c r="AA440" s="19"/>
      <c r="AB440" s="19"/>
      <c r="AC440" s="19"/>
      <c r="AD440" s="19"/>
      <c r="AE440" s="20"/>
      <c r="AF440" s="20"/>
      <c r="AG440" s="20"/>
      <c r="AH440" s="20">
        <v>582</v>
      </c>
      <c r="AI440" s="20">
        <v>672</v>
      </c>
      <c r="AJ440" s="20"/>
      <c r="AK440" s="20"/>
    </row>
    <row r="441" spans="1:37" customFormat="1" ht="14.45" x14ac:dyDescent="0.35">
      <c r="A441" s="45" t="s">
        <v>749</v>
      </c>
      <c r="B441" s="46" t="s">
        <v>750</v>
      </c>
      <c r="C441" s="46" t="s">
        <v>751</v>
      </c>
      <c r="D441" s="12" t="str">
        <f>IF(ISBLANK(A441),"",IF(F441=0,"",AVERAGE(G441:XFD441)/3))</f>
        <v/>
      </c>
      <c r="E441" s="16" t="str">
        <f>IF(F441&gt;=18,"Qualify","Non-Qualify")</f>
        <v>Non-Qualify</v>
      </c>
      <c r="F441" s="13">
        <f>IF(ISBLANK(A441),"",COUNT(G441:XFD441)*3)</f>
        <v>0</v>
      </c>
      <c r="G441" s="1"/>
      <c r="H441" s="2"/>
      <c r="I441" s="2"/>
      <c r="J441" s="2"/>
      <c r="K441" s="2"/>
      <c r="L441" s="3"/>
      <c r="M441" s="4"/>
      <c r="N441" s="5"/>
      <c r="O441" s="5"/>
      <c r="P441" s="5"/>
      <c r="Q441" s="5"/>
      <c r="R441" s="8"/>
      <c r="S441" s="9"/>
      <c r="T441" s="9"/>
      <c r="U441" s="9"/>
      <c r="V441" s="9"/>
      <c r="W441" s="9"/>
      <c r="X441" s="9"/>
      <c r="Y441" s="19"/>
      <c r="Z441" s="19"/>
      <c r="AA441" s="19"/>
      <c r="AB441" s="19"/>
      <c r="AC441" s="19"/>
      <c r="AD441" s="19"/>
      <c r="AE441" s="20"/>
      <c r="AF441" s="20"/>
      <c r="AG441" s="20"/>
      <c r="AH441" s="20"/>
      <c r="AI441" s="20"/>
      <c r="AJ441" s="20"/>
      <c r="AK441" s="20"/>
    </row>
    <row r="442" spans="1:37" customFormat="1" ht="14.45" x14ac:dyDescent="0.35">
      <c r="A442" s="45" t="s">
        <v>749</v>
      </c>
      <c r="B442" s="46" t="s">
        <v>78</v>
      </c>
      <c r="C442" s="46" t="s">
        <v>752</v>
      </c>
      <c r="D442" s="12" t="str">
        <f>IF(ISBLANK(A442),"",IF(F442=0,"",AVERAGE(G442:XFD442)/3))</f>
        <v/>
      </c>
      <c r="E442" s="16" t="str">
        <f>IF(F442&gt;=18,"Qualify","Non-Qualify")</f>
        <v>Non-Qualify</v>
      </c>
      <c r="F442" s="13">
        <f>IF(ISBLANK(A442),"",COUNT(G442:XFD442)*3)</f>
        <v>0</v>
      </c>
      <c r="G442" s="1"/>
      <c r="H442" s="2"/>
      <c r="I442" s="2"/>
      <c r="J442" s="2"/>
      <c r="K442" s="2"/>
      <c r="L442" s="3"/>
      <c r="M442" s="4"/>
      <c r="N442" s="5"/>
      <c r="O442" s="5"/>
      <c r="P442" s="5"/>
      <c r="Q442" s="5"/>
      <c r="R442" s="8"/>
      <c r="S442" s="9"/>
      <c r="T442" s="9"/>
      <c r="U442" s="9"/>
      <c r="V442" s="9"/>
      <c r="W442" s="9"/>
      <c r="X442" s="9"/>
      <c r="Y442" s="19"/>
      <c r="Z442" s="19"/>
      <c r="AA442" s="19"/>
      <c r="AB442" s="19"/>
      <c r="AC442" s="19"/>
      <c r="AD442" s="19"/>
      <c r="AE442" s="20"/>
      <c r="AF442" s="20"/>
      <c r="AG442" s="20"/>
      <c r="AH442" s="20"/>
      <c r="AI442" s="20"/>
      <c r="AJ442" s="20"/>
      <c r="AK442" s="20"/>
    </row>
    <row r="443" spans="1:37" customFormat="1" ht="14.45" x14ac:dyDescent="0.35">
      <c r="A443" s="45" t="s">
        <v>753</v>
      </c>
      <c r="B443" s="46" t="s">
        <v>754</v>
      </c>
      <c r="C443" s="46" t="s">
        <v>755</v>
      </c>
      <c r="D443" s="12" t="str">
        <f>IF(ISBLANK(A443),"",IF(F443=0,"",AVERAGE(G443:XFD443)/3))</f>
        <v/>
      </c>
      <c r="E443" s="16" t="str">
        <f>IF(F443&gt;=18,"Qualify","Non-Qualify")</f>
        <v>Non-Qualify</v>
      </c>
      <c r="F443" s="13">
        <f>IF(ISBLANK(A443),"",COUNT(G443:XFD443)*3)</f>
        <v>0</v>
      </c>
      <c r="G443" s="1"/>
      <c r="H443" s="2"/>
      <c r="I443" s="2"/>
      <c r="J443" s="2"/>
      <c r="K443" s="2"/>
      <c r="L443" s="3"/>
      <c r="M443" s="4"/>
      <c r="N443" s="5"/>
      <c r="O443" s="5"/>
      <c r="P443" s="5"/>
      <c r="Q443" s="5"/>
      <c r="R443" s="8"/>
      <c r="S443" s="9"/>
      <c r="T443" s="9"/>
      <c r="U443" s="9"/>
      <c r="V443" s="9"/>
      <c r="W443" s="9"/>
      <c r="X443" s="9"/>
      <c r="Y443" s="19"/>
      <c r="Z443" s="19"/>
      <c r="AA443" s="19"/>
      <c r="AB443" s="19"/>
      <c r="AC443" s="19"/>
      <c r="AD443" s="19"/>
      <c r="AE443" s="20"/>
      <c r="AF443" s="20"/>
      <c r="AG443" s="20"/>
      <c r="AH443" s="20"/>
      <c r="AI443" s="20"/>
      <c r="AJ443" s="20"/>
      <c r="AK443" s="20"/>
    </row>
    <row r="444" spans="1:37" customFormat="1" ht="14.45" x14ac:dyDescent="0.35">
      <c r="A444" s="45" t="s">
        <v>753</v>
      </c>
      <c r="B444" s="46" t="s">
        <v>1342</v>
      </c>
      <c r="C444" s="46" t="s">
        <v>1343</v>
      </c>
      <c r="D444" s="12">
        <f>IF(ISBLANK(A444),"",IF(F444=0,"",AVERAGE(G444:XFD444)/3))</f>
        <v>199.16666666666666</v>
      </c>
      <c r="E444" s="16" t="str">
        <f>IF(F444&gt;=18,"Qualify","Non-Qualify")</f>
        <v>Non-Qualify</v>
      </c>
      <c r="F444" s="13">
        <f>IF(ISBLANK(A444),"",COUNT(G444:XFD444)*3)</f>
        <v>6</v>
      </c>
      <c r="G444" s="1"/>
      <c r="H444" s="2"/>
      <c r="I444" s="2"/>
      <c r="J444" s="2"/>
      <c r="K444" s="2"/>
      <c r="L444" s="3"/>
      <c r="M444" s="4"/>
      <c r="N444" s="5"/>
      <c r="O444" s="5"/>
      <c r="P444" s="5"/>
      <c r="Q444" s="5"/>
      <c r="R444" s="8"/>
      <c r="S444" s="9"/>
      <c r="T444" s="9"/>
      <c r="U444" s="9"/>
      <c r="V444" s="9"/>
      <c r="W444" s="9"/>
      <c r="X444" s="9"/>
      <c r="Y444" s="19"/>
      <c r="Z444" s="19"/>
      <c r="AA444" s="19"/>
      <c r="AB444" s="19"/>
      <c r="AC444" s="19"/>
      <c r="AD444" s="19"/>
      <c r="AE444" s="20"/>
      <c r="AF444" s="20"/>
      <c r="AG444" s="20"/>
      <c r="AH444" s="20">
        <v>625</v>
      </c>
      <c r="AI444" s="20">
        <v>570</v>
      </c>
      <c r="AJ444" s="20"/>
      <c r="AK444" s="20"/>
    </row>
    <row r="445" spans="1:37" customFormat="1" ht="14.45" x14ac:dyDescent="0.35">
      <c r="A445" s="45" t="s">
        <v>757</v>
      </c>
      <c r="B445" s="46" t="s">
        <v>754</v>
      </c>
      <c r="C445" s="46" t="s">
        <v>1251</v>
      </c>
      <c r="D445" s="12">
        <f>IF(ISBLANK(A445),"",IF(F445=0,"",AVERAGE(G445:XFD445)/3))</f>
        <v>179.33333333333334</v>
      </c>
      <c r="E445" s="16" t="str">
        <f>IF(F445&gt;=18,"Qualify","Non-Qualify")</f>
        <v>Non-Qualify</v>
      </c>
      <c r="F445" s="13">
        <f>IF(ISBLANK(A445),"",COUNT(G445:XFD445)*3)</f>
        <v>15</v>
      </c>
      <c r="G445" s="1"/>
      <c r="H445" s="2"/>
      <c r="I445" s="2"/>
      <c r="J445" s="2"/>
      <c r="K445" s="2"/>
      <c r="L445" s="3"/>
      <c r="M445" s="4"/>
      <c r="N445" s="5"/>
      <c r="O445" s="5"/>
      <c r="P445" s="5"/>
      <c r="Q445" s="5"/>
      <c r="R445" s="8"/>
      <c r="S445" s="9"/>
      <c r="T445" s="9"/>
      <c r="U445" s="9"/>
      <c r="V445" s="9"/>
      <c r="W445" s="9"/>
      <c r="X445" s="9"/>
      <c r="Y445" s="19"/>
      <c r="Z445" s="19">
        <v>574</v>
      </c>
      <c r="AA445" s="19">
        <v>453</v>
      </c>
      <c r="AB445" s="19" t="s">
        <v>758</v>
      </c>
      <c r="AC445" s="19"/>
      <c r="AD445" s="19"/>
      <c r="AE445" s="20">
        <v>609</v>
      </c>
      <c r="AF445" s="20"/>
      <c r="AG445" s="20"/>
      <c r="AH445" s="20">
        <v>471</v>
      </c>
      <c r="AI445" s="20">
        <v>583</v>
      </c>
      <c r="AJ445" s="20"/>
      <c r="AK445" s="20"/>
    </row>
    <row r="446" spans="1:37" customFormat="1" ht="14.45" x14ac:dyDescent="0.35">
      <c r="A446" s="45" t="s">
        <v>759</v>
      </c>
      <c r="B446" s="46" t="s">
        <v>630</v>
      </c>
      <c r="C446" s="46" t="s">
        <v>760</v>
      </c>
      <c r="D446" s="12">
        <f>IF(ISBLANK(A446),"",IF(F446=0,"",AVERAGE(G446:XFD446)/3))</f>
        <v>198.44444444444446</v>
      </c>
      <c r="E446" s="16" t="str">
        <f>IF(F446&gt;=18,"Qualify","Non-Qualify")</f>
        <v>Non-Qualify</v>
      </c>
      <c r="F446" s="13">
        <f>IF(ISBLANK(A446),"",COUNT(G446:XFD446)*3)</f>
        <v>9</v>
      </c>
      <c r="G446" s="1"/>
      <c r="H446" s="2"/>
      <c r="I446" s="2"/>
      <c r="J446" s="2"/>
      <c r="K446" s="2"/>
      <c r="L446" s="3"/>
      <c r="M446" s="4">
        <v>606</v>
      </c>
      <c r="N446" s="5"/>
      <c r="O446" s="5">
        <v>606</v>
      </c>
      <c r="P446" s="5">
        <v>574</v>
      </c>
      <c r="Q446" s="5"/>
      <c r="R446" s="8"/>
      <c r="S446" s="9"/>
      <c r="T446" s="9"/>
      <c r="U446" s="9"/>
      <c r="V446" s="9"/>
      <c r="W446" s="9"/>
      <c r="X446" s="9"/>
      <c r="Y446" s="19"/>
      <c r="Z446" s="19"/>
      <c r="AA446" s="19"/>
      <c r="AB446" s="19"/>
      <c r="AC446" s="19"/>
      <c r="AD446" s="19"/>
      <c r="AE446" s="20"/>
      <c r="AF446" s="20"/>
      <c r="AG446" s="20"/>
      <c r="AH446" s="20"/>
      <c r="AI446" s="20"/>
      <c r="AJ446" s="20"/>
      <c r="AK446" s="20"/>
    </row>
    <row r="447" spans="1:37" customFormat="1" ht="14.45" x14ac:dyDescent="0.35">
      <c r="A447" s="45" t="s">
        <v>1344</v>
      </c>
      <c r="B447" s="46" t="s">
        <v>95</v>
      </c>
      <c r="C447" s="46" t="s">
        <v>1345</v>
      </c>
      <c r="D447" s="12">
        <f>IF(ISBLANK(A447),"",IF(F447=0,"",AVERAGE(G447:XFD447)/3))</f>
        <v>208.66666666666666</v>
      </c>
      <c r="E447" s="16" t="str">
        <f>IF(F447&gt;=18,"Qualify","Non-Qualify")</f>
        <v>Non-Qualify</v>
      </c>
      <c r="F447" s="13">
        <f>IF(ISBLANK(A447),"",COUNT(G447:XFD447)*3)</f>
        <v>9</v>
      </c>
      <c r="G447" s="1"/>
      <c r="H447" s="2"/>
      <c r="I447" s="2"/>
      <c r="J447" s="2"/>
      <c r="K447" s="2"/>
      <c r="L447" s="3"/>
      <c r="M447" s="4"/>
      <c r="N447" s="5"/>
      <c r="O447" s="5"/>
      <c r="P447" s="5"/>
      <c r="Q447" s="5"/>
      <c r="R447" s="8"/>
      <c r="S447" s="9"/>
      <c r="T447" s="9"/>
      <c r="U447" s="9"/>
      <c r="V447" s="9"/>
      <c r="W447" s="9"/>
      <c r="X447" s="9"/>
      <c r="Y447" s="19"/>
      <c r="Z447" s="19"/>
      <c r="AA447" s="19"/>
      <c r="AB447" s="19"/>
      <c r="AC447" s="19"/>
      <c r="AD447" s="19"/>
      <c r="AE447" s="20">
        <v>656</v>
      </c>
      <c r="AF447" s="20"/>
      <c r="AG447" s="20"/>
      <c r="AH447" s="20">
        <v>523</v>
      </c>
      <c r="AI447" s="20">
        <v>699</v>
      </c>
      <c r="AJ447" s="20"/>
      <c r="AK447" s="20"/>
    </row>
    <row r="448" spans="1:37" customFormat="1" ht="14.45" x14ac:dyDescent="0.35">
      <c r="A448" s="45" t="s">
        <v>764</v>
      </c>
      <c r="B448" s="46" t="s">
        <v>90</v>
      </c>
      <c r="C448" s="46"/>
      <c r="D448" s="12">
        <f>IF(ISBLANK(A448),"",IF(F448=0,"",AVERAGE(G448:XFD448)/3))</f>
        <v>203.88888888888889</v>
      </c>
      <c r="E448" s="16" t="str">
        <f>IF(F448&gt;=18,"Qualify","Non-Qualify")</f>
        <v>Non-Qualify</v>
      </c>
      <c r="F448" s="13">
        <f>IF(ISBLANK(A448),"",COUNT(G448:XFD448)*3)</f>
        <v>9</v>
      </c>
      <c r="G448" s="1">
        <v>628</v>
      </c>
      <c r="H448" s="2"/>
      <c r="I448" s="2">
        <v>628</v>
      </c>
      <c r="J448" s="2">
        <v>579</v>
      </c>
      <c r="K448" s="2"/>
      <c r="L448" s="3"/>
      <c r="M448" s="4"/>
      <c r="N448" s="5"/>
      <c r="O448" s="5"/>
      <c r="P448" s="5"/>
      <c r="Q448" s="5"/>
      <c r="R448" s="8"/>
      <c r="S448" s="9"/>
      <c r="T448" s="9"/>
      <c r="U448" s="9"/>
      <c r="V448" s="9"/>
      <c r="W448" s="9"/>
      <c r="X448" s="9"/>
      <c r="Y448" s="19"/>
      <c r="Z448" s="19"/>
      <c r="AA448" s="19"/>
      <c r="AB448" s="19"/>
      <c r="AC448" s="19"/>
      <c r="AD448" s="19"/>
      <c r="AE448" s="20"/>
      <c r="AF448" s="20"/>
      <c r="AG448" s="20"/>
      <c r="AH448" s="20"/>
      <c r="AI448" s="20"/>
      <c r="AJ448" s="20"/>
      <c r="AK448" s="20"/>
    </row>
    <row r="449" spans="1:37" customFormat="1" ht="14.45" x14ac:dyDescent="0.35">
      <c r="A449" s="45" t="s">
        <v>765</v>
      </c>
      <c r="B449" s="46" t="s">
        <v>766</v>
      </c>
      <c r="C449" s="46" t="s">
        <v>767</v>
      </c>
      <c r="D449" s="12">
        <f>IF(ISBLANK(A449),"",IF(F449=0,"",AVERAGE(G449:XFD449)/3))</f>
        <v>178.5</v>
      </c>
      <c r="E449" s="16" t="str">
        <f>IF(F449&gt;=18,"Qualify","Non-Qualify")</f>
        <v>Non-Qualify</v>
      </c>
      <c r="F449" s="13">
        <f>IF(ISBLANK(A449),"",COUNT(G449:XFD449)*3)</f>
        <v>12</v>
      </c>
      <c r="G449" s="1"/>
      <c r="H449" s="2"/>
      <c r="I449" s="2"/>
      <c r="J449" s="2"/>
      <c r="K449" s="2"/>
      <c r="L449" s="3"/>
      <c r="M449" s="4"/>
      <c r="N449" s="5"/>
      <c r="O449" s="5"/>
      <c r="P449" s="5"/>
      <c r="Q449" s="5"/>
      <c r="R449" s="8"/>
      <c r="S449" s="9"/>
      <c r="T449" s="9"/>
      <c r="U449" s="9"/>
      <c r="V449" s="9"/>
      <c r="W449" s="9"/>
      <c r="X449" s="9"/>
      <c r="Y449" s="19">
        <v>482</v>
      </c>
      <c r="Z449" s="19">
        <v>615</v>
      </c>
      <c r="AA449" s="19">
        <v>489</v>
      </c>
      <c r="AB449" s="19">
        <v>556</v>
      </c>
      <c r="AC449" s="19"/>
      <c r="AD449" s="19"/>
      <c r="AE449" s="20"/>
      <c r="AF449" s="20"/>
      <c r="AG449" s="20"/>
      <c r="AH449" s="20"/>
      <c r="AI449" s="20"/>
      <c r="AJ449" s="20"/>
      <c r="AK449" s="20"/>
    </row>
    <row r="450" spans="1:37" customFormat="1" ht="14.45" x14ac:dyDescent="0.35">
      <c r="A450" s="45" t="s">
        <v>769</v>
      </c>
      <c r="B450" s="46" t="s">
        <v>134</v>
      </c>
      <c r="C450" s="46"/>
      <c r="D450" s="12">
        <f>IF(ISBLANK(A450),"",IF(F450=0,"",AVERAGE(G450:XFD450)/3))</f>
        <v>182</v>
      </c>
      <c r="E450" s="16" t="str">
        <f>IF(F450&gt;=18,"Qualify","Non-Qualify")</f>
        <v>Non-Qualify</v>
      </c>
      <c r="F450" s="13">
        <f>IF(ISBLANK(A450),"",COUNT(G450:XFD450)*3)</f>
        <v>9</v>
      </c>
      <c r="G450" s="1"/>
      <c r="H450" s="2"/>
      <c r="I450" s="2"/>
      <c r="J450" s="2"/>
      <c r="K450" s="2"/>
      <c r="L450" s="3"/>
      <c r="M450" s="4"/>
      <c r="N450" s="5"/>
      <c r="O450" s="5"/>
      <c r="P450" s="5"/>
      <c r="Q450" s="5"/>
      <c r="R450" s="8"/>
      <c r="S450" s="9">
        <v>492</v>
      </c>
      <c r="T450" s="9"/>
      <c r="U450" s="9">
        <f>192+194+182</f>
        <v>568</v>
      </c>
      <c r="V450" s="9">
        <f>182+192+204</f>
        <v>578</v>
      </c>
      <c r="W450" s="9"/>
      <c r="X450" s="9"/>
      <c r="Y450" s="19"/>
      <c r="Z450" s="19"/>
      <c r="AA450" s="19"/>
      <c r="AB450" s="19"/>
      <c r="AC450" s="19"/>
      <c r="AD450" s="19"/>
      <c r="AE450" s="20"/>
      <c r="AF450" s="20"/>
      <c r="AG450" s="20"/>
      <c r="AH450" s="20"/>
      <c r="AI450" s="20"/>
      <c r="AJ450" s="20"/>
      <c r="AK450" s="20"/>
    </row>
    <row r="451" spans="1:37" customFormat="1" ht="14.45" x14ac:dyDescent="0.35">
      <c r="A451" s="45" t="s">
        <v>770</v>
      </c>
      <c r="B451" s="46" t="s">
        <v>771</v>
      </c>
      <c r="C451" s="46" t="s">
        <v>772</v>
      </c>
      <c r="D451" s="12" t="str">
        <f>IF(ISBLANK(A451),"",IF(F451=0,"",AVERAGE(G451:XFD451)/3))</f>
        <v/>
      </c>
      <c r="E451" s="16" t="str">
        <f>IF(F451&gt;=18,"Qualify","Non-Qualify")</f>
        <v>Non-Qualify</v>
      </c>
      <c r="F451" s="13">
        <f>IF(ISBLANK(A451),"",COUNT(G451:XFD451)*3)</f>
        <v>0</v>
      </c>
      <c r="G451" s="1"/>
      <c r="H451" s="2"/>
      <c r="I451" s="2"/>
      <c r="J451" s="2"/>
      <c r="K451" s="2"/>
      <c r="L451" s="3"/>
      <c r="M451" s="4"/>
      <c r="N451" s="5"/>
      <c r="O451" s="5"/>
      <c r="P451" s="5"/>
      <c r="Q451" s="5"/>
      <c r="R451" s="8"/>
      <c r="S451" s="9"/>
      <c r="T451" s="9"/>
      <c r="U451" s="9"/>
      <c r="V451" s="9"/>
      <c r="W451" s="9"/>
      <c r="X451" s="9"/>
      <c r="Y451" s="19"/>
      <c r="Z451" s="19"/>
      <c r="AA451" s="19"/>
      <c r="AB451" s="19"/>
      <c r="AC451" s="19"/>
      <c r="AD451" s="19"/>
      <c r="AE451" s="20"/>
      <c r="AF451" s="20"/>
      <c r="AG451" s="20"/>
      <c r="AH451" s="20"/>
      <c r="AI451" s="20"/>
      <c r="AJ451" s="20"/>
      <c r="AK451" s="20"/>
    </row>
    <row r="452" spans="1:37" customFormat="1" ht="14.45" x14ac:dyDescent="0.35">
      <c r="A452" s="45" t="s">
        <v>770</v>
      </c>
      <c r="B452" s="46" t="s">
        <v>773</v>
      </c>
      <c r="C452" s="46"/>
      <c r="D452" s="12">
        <f>IF(ISBLANK(A452),"",IF(F452=0,"",AVERAGE(G452:XFD452)/3))</f>
        <v>221.5</v>
      </c>
      <c r="E452" s="16" t="str">
        <f>IF(F452&gt;=18,"Qualify","Non-Qualify")</f>
        <v>Non-Qualify</v>
      </c>
      <c r="F452" s="13">
        <f>IF(ISBLANK(A452),"",COUNT(G452:XFD452)*3)</f>
        <v>6</v>
      </c>
      <c r="G452" s="1"/>
      <c r="H452" s="2"/>
      <c r="I452" s="2"/>
      <c r="J452" s="2"/>
      <c r="K452" s="2"/>
      <c r="L452" s="3"/>
      <c r="M452" s="4"/>
      <c r="N452" s="5"/>
      <c r="O452" s="5"/>
      <c r="P452" s="5"/>
      <c r="Q452" s="5"/>
      <c r="R452" s="8"/>
      <c r="S452" s="9"/>
      <c r="T452" s="9"/>
      <c r="U452" s="9">
        <f>176+226+179</f>
        <v>581</v>
      </c>
      <c r="V452" s="9">
        <f>279+258+211</f>
        <v>748</v>
      </c>
      <c r="W452" s="9"/>
      <c r="X452" s="9"/>
      <c r="Y452" s="19"/>
      <c r="Z452" s="19"/>
      <c r="AA452" s="19"/>
      <c r="AB452" s="19"/>
      <c r="AC452" s="19"/>
      <c r="AD452" s="19"/>
      <c r="AE452" s="20"/>
      <c r="AF452" s="20"/>
      <c r="AG452" s="20"/>
      <c r="AH452" s="20"/>
      <c r="AI452" s="20"/>
      <c r="AJ452" s="20"/>
      <c r="AK452" s="20"/>
    </row>
    <row r="453" spans="1:37" customFormat="1" ht="14.45" x14ac:dyDescent="0.35">
      <c r="A453" s="45" t="s">
        <v>770</v>
      </c>
      <c r="B453" s="46" t="s">
        <v>774</v>
      </c>
      <c r="C453" s="46"/>
      <c r="D453" s="12">
        <f>IF(ISBLANK(A453),"",IF(F453=0,"",AVERAGE(G453:XFD453)/3))</f>
        <v>237.5</v>
      </c>
      <c r="E453" s="16" t="str">
        <f>IF(F453&gt;=18,"Qualify","Non-Qualify")</f>
        <v>Non-Qualify</v>
      </c>
      <c r="F453" s="13">
        <f>IF(ISBLANK(A453),"",COUNT(G453:XFD453)*3)</f>
        <v>6</v>
      </c>
      <c r="G453" s="1"/>
      <c r="H453" s="2"/>
      <c r="I453" s="2"/>
      <c r="J453" s="2"/>
      <c r="K453" s="2"/>
      <c r="L453" s="3"/>
      <c r="M453" s="4"/>
      <c r="N453" s="5"/>
      <c r="O453" s="5"/>
      <c r="P453" s="5"/>
      <c r="Q453" s="5"/>
      <c r="R453" s="8"/>
      <c r="S453" s="9"/>
      <c r="T453" s="9"/>
      <c r="U453" s="9">
        <f>216+247+218</f>
        <v>681</v>
      </c>
      <c r="V453" s="9">
        <f>275+216+253</f>
        <v>744</v>
      </c>
      <c r="W453" s="9"/>
      <c r="X453" s="9"/>
      <c r="Y453" s="19"/>
      <c r="Z453" s="19"/>
      <c r="AA453" s="19"/>
      <c r="AB453" s="19"/>
      <c r="AC453" s="19"/>
      <c r="AD453" s="19"/>
      <c r="AE453" s="20"/>
      <c r="AF453" s="20"/>
      <c r="AG453" s="20"/>
      <c r="AH453" s="20"/>
      <c r="AI453" s="20"/>
      <c r="AJ453" s="20"/>
      <c r="AK453" s="20"/>
    </row>
    <row r="454" spans="1:37" customFormat="1" ht="14.45" x14ac:dyDescent="0.35">
      <c r="A454" s="45" t="s">
        <v>775</v>
      </c>
      <c r="B454" s="46" t="s">
        <v>380</v>
      </c>
      <c r="C454" s="46" t="s">
        <v>776</v>
      </c>
      <c r="D454" s="12" t="str">
        <f>IF(ISBLANK(A454),"",IF(F454=0,"",AVERAGE(G454:XFD454)/3))</f>
        <v/>
      </c>
      <c r="E454" s="16" t="str">
        <f>IF(F454&gt;=18,"Qualify","Non-Qualify")</f>
        <v>Non-Qualify</v>
      </c>
      <c r="F454" s="13">
        <f>IF(ISBLANK(A454),"",COUNT(G454:XFD454)*3)</f>
        <v>0</v>
      </c>
      <c r="G454" s="1"/>
      <c r="H454" s="2"/>
      <c r="I454" s="2"/>
      <c r="J454" s="2"/>
      <c r="K454" s="2"/>
      <c r="L454" s="3"/>
      <c r="M454" s="4"/>
      <c r="N454" s="5"/>
      <c r="O454" s="5"/>
      <c r="P454" s="5"/>
      <c r="Q454" s="5"/>
      <c r="R454" s="8"/>
      <c r="S454" s="9"/>
      <c r="T454" s="9"/>
      <c r="U454" s="9"/>
      <c r="V454" s="9"/>
      <c r="W454" s="9"/>
      <c r="X454" s="9"/>
      <c r="Y454" s="19"/>
      <c r="Z454" s="19"/>
      <c r="AA454" s="19"/>
      <c r="AB454" s="19"/>
      <c r="AC454" s="19"/>
      <c r="AD454" s="19"/>
      <c r="AE454" s="20"/>
      <c r="AF454" s="20"/>
      <c r="AG454" s="20"/>
      <c r="AH454" s="20"/>
      <c r="AI454" s="20"/>
      <c r="AJ454" s="20"/>
      <c r="AK454" s="20"/>
    </row>
    <row r="455" spans="1:37" customFormat="1" ht="14.45" x14ac:dyDescent="0.35">
      <c r="A455" s="45" t="s">
        <v>777</v>
      </c>
      <c r="B455" s="46" t="s">
        <v>136</v>
      </c>
      <c r="C455" s="46" t="s">
        <v>778</v>
      </c>
      <c r="D455" s="12" t="str">
        <f>IF(ISBLANK(A455),"",IF(F455=0,"",AVERAGE(G455:XFD455)/3))</f>
        <v/>
      </c>
      <c r="E455" s="16" t="str">
        <f>IF(F455&gt;=18,"Qualify","Non-Qualify")</f>
        <v>Non-Qualify</v>
      </c>
      <c r="F455" s="13">
        <f>IF(ISBLANK(A455),"",COUNT(G455:XFD455)*3)</f>
        <v>0</v>
      </c>
      <c r="G455" s="1"/>
      <c r="H455" s="2"/>
      <c r="I455" s="2"/>
      <c r="J455" s="2"/>
      <c r="K455" s="2"/>
      <c r="L455" s="3"/>
      <c r="M455" s="4"/>
      <c r="N455" s="5"/>
      <c r="O455" s="5"/>
      <c r="P455" s="5"/>
      <c r="Q455" s="5"/>
      <c r="R455" s="8"/>
      <c r="S455" s="9"/>
      <c r="T455" s="9"/>
      <c r="U455" s="9"/>
      <c r="V455" s="9"/>
      <c r="W455" s="9"/>
      <c r="X455" s="9"/>
      <c r="Y455" s="19"/>
      <c r="Z455" s="19"/>
      <c r="AA455" s="19"/>
      <c r="AB455" s="19"/>
      <c r="AC455" s="19"/>
      <c r="AD455" s="19"/>
      <c r="AE455" s="20"/>
      <c r="AF455" s="20"/>
      <c r="AG455" s="20"/>
      <c r="AH455" s="20"/>
      <c r="AI455" s="20"/>
      <c r="AJ455" s="20"/>
      <c r="AK455" s="20"/>
    </row>
    <row r="456" spans="1:37" customFormat="1" ht="14.45" x14ac:dyDescent="0.35">
      <c r="A456" s="45" t="s">
        <v>779</v>
      </c>
      <c r="B456" s="46" t="s">
        <v>160</v>
      </c>
      <c r="C456" s="46" t="s">
        <v>780</v>
      </c>
      <c r="D456" s="12" t="str">
        <f>IF(ISBLANK(A456),"",IF(F456=0,"",AVERAGE(G456:XFD456)/3))</f>
        <v/>
      </c>
      <c r="E456" s="16" t="str">
        <f>IF(F456&gt;=18,"Qualify","Non-Qualify")</f>
        <v>Non-Qualify</v>
      </c>
      <c r="F456" s="13">
        <f>IF(ISBLANK(A456),"",COUNT(G456:XFD456)*3)</f>
        <v>0</v>
      </c>
      <c r="G456" s="1"/>
      <c r="H456" s="2"/>
      <c r="I456" s="2"/>
      <c r="J456" s="2"/>
      <c r="K456" s="2"/>
      <c r="L456" s="3"/>
      <c r="M456" s="4"/>
      <c r="N456" s="5"/>
      <c r="O456" s="5"/>
      <c r="P456" s="5"/>
      <c r="Q456" s="5"/>
      <c r="R456" s="8"/>
      <c r="S456" s="9"/>
      <c r="T456" s="9"/>
      <c r="U456" s="9"/>
      <c r="V456" s="9"/>
      <c r="W456" s="9"/>
      <c r="X456" s="9"/>
      <c r="Y456" s="19"/>
      <c r="Z456" s="19"/>
      <c r="AA456" s="19"/>
      <c r="AB456" s="19"/>
      <c r="AC456" s="19"/>
      <c r="AD456" s="19"/>
      <c r="AE456" s="20"/>
      <c r="AF456" s="20"/>
      <c r="AG456" s="20"/>
      <c r="AH456" s="20"/>
      <c r="AI456" s="20"/>
      <c r="AJ456" s="20"/>
      <c r="AK456" s="20"/>
    </row>
    <row r="457" spans="1:37" customFormat="1" ht="14.45" x14ac:dyDescent="0.35">
      <c r="A457" s="45" t="s">
        <v>781</v>
      </c>
      <c r="B457" s="46" t="s">
        <v>127</v>
      </c>
      <c r="C457" s="46" t="s">
        <v>782</v>
      </c>
      <c r="D457" s="12" t="str">
        <f>IF(ISBLANK(A457),"",IF(F457=0,"",AVERAGE(G457:XFD457)/3))</f>
        <v/>
      </c>
      <c r="E457" s="16" t="str">
        <f>IF(F457&gt;=18,"Qualify","Non-Qualify")</f>
        <v>Non-Qualify</v>
      </c>
      <c r="F457" s="13">
        <f>IF(ISBLANK(A457),"",COUNT(G457:XFD457)*3)</f>
        <v>0</v>
      </c>
      <c r="G457" s="1"/>
      <c r="H457" s="2"/>
      <c r="I457" s="2"/>
      <c r="J457" s="2"/>
      <c r="K457" s="2"/>
      <c r="L457" s="3"/>
      <c r="M457" s="4"/>
      <c r="N457" s="5"/>
      <c r="O457" s="5"/>
      <c r="P457" s="5"/>
      <c r="Q457" s="5"/>
      <c r="R457" s="8"/>
      <c r="S457" s="9"/>
      <c r="T457" s="9"/>
      <c r="U457" s="9"/>
      <c r="V457" s="9"/>
      <c r="W457" s="9"/>
      <c r="X457" s="9"/>
      <c r="Y457" s="19"/>
      <c r="Z457" s="19"/>
      <c r="AA457" s="19"/>
      <c r="AB457" s="19"/>
      <c r="AC457" s="19"/>
      <c r="AD457" s="19"/>
      <c r="AE457" s="20"/>
      <c r="AF457" s="20"/>
      <c r="AG457" s="20"/>
      <c r="AH457" s="20"/>
      <c r="AI457" s="20"/>
      <c r="AJ457" s="20"/>
      <c r="AK457" s="20"/>
    </row>
    <row r="458" spans="1:37" customFormat="1" ht="14.45" x14ac:dyDescent="0.35">
      <c r="A458" s="45" t="s">
        <v>1346</v>
      </c>
      <c r="B458" s="46" t="s">
        <v>1338</v>
      </c>
      <c r="C458" s="46" t="s">
        <v>1347</v>
      </c>
      <c r="D458" s="12">
        <f>IF(ISBLANK(A458),"",IF(F458=0,"",AVERAGE(G458:XFD458)/3))</f>
        <v>207.11111111111111</v>
      </c>
      <c r="E458" s="16" t="str">
        <f>IF(F458&gt;=18,"Qualify","Non-Qualify")</f>
        <v>Non-Qualify</v>
      </c>
      <c r="F458" s="13">
        <f>IF(ISBLANK(A458),"",COUNT(G458:XFD458)*3)</f>
        <v>9</v>
      </c>
      <c r="G458" s="1"/>
      <c r="H458" s="2"/>
      <c r="I458" s="2"/>
      <c r="J458" s="2"/>
      <c r="K458" s="2"/>
      <c r="L458" s="3"/>
      <c r="M458" s="4"/>
      <c r="N458" s="5"/>
      <c r="O458" s="5"/>
      <c r="P458" s="5"/>
      <c r="Q458" s="5"/>
      <c r="R458" s="8"/>
      <c r="S458" s="9"/>
      <c r="T458" s="9"/>
      <c r="U458" s="9"/>
      <c r="V458" s="9"/>
      <c r="W458" s="9"/>
      <c r="X458" s="9"/>
      <c r="Y458" s="19"/>
      <c r="Z458" s="19"/>
      <c r="AA458" s="19"/>
      <c r="AB458" s="19"/>
      <c r="AC458" s="19"/>
      <c r="AD458" s="19"/>
      <c r="AE458" s="20">
        <v>641</v>
      </c>
      <c r="AF458" s="20"/>
      <c r="AG458" s="20"/>
      <c r="AH458" s="20">
        <v>619</v>
      </c>
      <c r="AI458" s="20">
        <v>604</v>
      </c>
      <c r="AJ458" s="20"/>
      <c r="AK458" s="20"/>
    </row>
    <row r="459" spans="1:37" customFormat="1" ht="14.45" x14ac:dyDescent="0.35">
      <c r="A459" s="45" t="s">
        <v>785</v>
      </c>
      <c r="B459" s="46" t="s">
        <v>241</v>
      </c>
      <c r="C459" s="46"/>
      <c r="D459" s="12">
        <f>IF(ISBLANK(A459),"",IF(F459=0,"",AVERAGE(G459:XFD459)/3))</f>
        <v>189.55555555555554</v>
      </c>
      <c r="E459" s="16" t="str">
        <f>IF(F459&gt;=18,"Qualify","Non-Qualify")</f>
        <v>Non-Qualify</v>
      </c>
      <c r="F459" s="13">
        <f>IF(ISBLANK(A459),"",COUNT(G459:XFD459)*3)</f>
        <v>9</v>
      </c>
      <c r="G459" s="1">
        <v>566</v>
      </c>
      <c r="H459" s="2"/>
      <c r="I459" s="2">
        <v>527</v>
      </c>
      <c r="J459" s="2">
        <v>613</v>
      </c>
      <c r="K459" s="2"/>
      <c r="L459" s="3"/>
      <c r="M459" s="4"/>
      <c r="N459" s="5"/>
      <c r="O459" s="5"/>
      <c r="P459" s="5"/>
      <c r="Q459" s="5"/>
      <c r="R459" s="8"/>
      <c r="S459" s="9"/>
      <c r="T459" s="9"/>
      <c r="U459" s="9"/>
      <c r="V459" s="9"/>
      <c r="W459" s="9"/>
      <c r="X459" s="9"/>
      <c r="Y459" s="19"/>
      <c r="Z459" s="19"/>
      <c r="AA459" s="19"/>
      <c r="AB459" s="19"/>
      <c r="AC459" s="19"/>
      <c r="AD459" s="19"/>
      <c r="AE459" s="20"/>
      <c r="AF459" s="20"/>
      <c r="AG459" s="20"/>
      <c r="AH459" s="20"/>
      <c r="AI459" s="20"/>
      <c r="AJ459" s="20"/>
      <c r="AK459" s="20"/>
    </row>
    <row r="460" spans="1:37" customFormat="1" ht="14.45" x14ac:dyDescent="0.35">
      <c r="A460" s="45" t="s">
        <v>786</v>
      </c>
      <c r="B460" s="46" t="s">
        <v>145</v>
      </c>
      <c r="C460" s="46"/>
      <c r="D460" s="12">
        <f>IF(ISBLANK(A460),"",IF(F460=0,"",AVERAGE(G460:XFD460)/3))</f>
        <v>223.33333333333334</v>
      </c>
      <c r="E460" s="16" t="str">
        <f>IF(F460&gt;=18,"Qualify","Non-Qualify")</f>
        <v>Non-Qualify</v>
      </c>
      <c r="F460" s="13">
        <f>IF(ISBLANK(A460),"",COUNT(G460:XFD460)*3)</f>
        <v>9</v>
      </c>
      <c r="G460" s="1">
        <v>683</v>
      </c>
      <c r="H460" s="2"/>
      <c r="I460" s="2">
        <v>607</v>
      </c>
      <c r="J460" s="2">
        <v>720</v>
      </c>
      <c r="K460" s="2"/>
      <c r="L460" s="3"/>
      <c r="M460" s="4"/>
      <c r="N460" s="5"/>
      <c r="O460" s="5"/>
      <c r="P460" s="5"/>
      <c r="Q460" s="5"/>
      <c r="R460" s="8"/>
      <c r="S460" s="9"/>
      <c r="T460" s="9"/>
      <c r="U460" s="9"/>
      <c r="V460" s="9"/>
      <c r="W460" s="9"/>
      <c r="X460" s="9"/>
      <c r="Y460" s="19"/>
      <c r="Z460" s="19"/>
      <c r="AA460" s="19"/>
      <c r="AB460" s="19"/>
      <c r="AC460" s="19"/>
      <c r="AD460" s="19"/>
      <c r="AE460" s="20"/>
      <c r="AF460" s="20"/>
      <c r="AG460" s="20"/>
      <c r="AH460" s="20"/>
      <c r="AI460" s="20"/>
      <c r="AJ460" s="20"/>
      <c r="AK460" s="20"/>
    </row>
    <row r="461" spans="1:37" customFormat="1" ht="14.45" x14ac:dyDescent="0.35">
      <c r="A461" s="45" t="s">
        <v>787</v>
      </c>
      <c r="B461" s="46" t="s">
        <v>538</v>
      </c>
      <c r="C461" s="46"/>
      <c r="D461" s="12">
        <f>IF(ISBLANK(A461),"",IF(F461=0,"",AVERAGE(G461:XFD461)/3))</f>
        <v>208.33333333333334</v>
      </c>
      <c r="E461" s="16" t="str">
        <f>IF(F461&gt;=18,"Qualify","Non-Qualify")</f>
        <v>Non-Qualify</v>
      </c>
      <c r="F461" s="13">
        <f>IF(ISBLANK(A461),"",COUNT(G461:XFD461)*3)</f>
        <v>9</v>
      </c>
      <c r="G461" s="1">
        <v>669</v>
      </c>
      <c r="H461" s="2"/>
      <c r="I461" s="2">
        <v>529</v>
      </c>
      <c r="J461" s="2">
        <v>677</v>
      </c>
      <c r="K461" s="2"/>
      <c r="L461" s="3"/>
      <c r="M461" s="4"/>
      <c r="N461" s="5"/>
      <c r="O461" s="5"/>
      <c r="P461" s="5"/>
      <c r="Q461" s="5"/>
      <c r="R461" s="8"/>
      <c r="S461" s="9"/>
      <c r="T461" s="9"/>
      <c r="U461" s="9"/>
      <c r="V461" s="9"/>
      <c r="W461" s="9"/>
      <c r="X461" s="9"/>
      <c r="Y461" s="19"/>
      <c r="Z461" s="19"/>
      <c r="AA461" s="19"/>
      <c r="AB461" s="19"/>
      <c r="AC461" s="19"/>
      <c r="AD461" s="19"/>
      <c r="AE461" s="20"/>
      <c r="AF461" s="20"/>
      <c r="AG461" s="20"/>
      <c r="AH461" s="20"/>
      <c r="AI461" s="20"/>
      <c r="AJ461" s="20"/>
      <c r="AK461" s="20"/>
    </row>
    <row r="462" spans="1:37" customFormat="1" ht="14.45" x14ac:dyDescent="0.35">
      <c r="A462" s="45" t="s">
        <v>788</v>
      </c>
      <c r="B462" s="46" t="s">
        <v>107</v>
      </c>
      <c r="C462" s="46" t="s">
        <v>789</v>
      </c>
      <c r="D462" s="12" t="str">
        <f>IF(ISBLANK(A462),"",IF(F462=0,"",AVERAGE(G462:XFD462)/3))</f>
        <v/>
      </c>
      <c r="E462" s="16" t="str">
        <f>IF(F462&gt;=18,"Qualify","Non-Qualify")</f>
        <v>Non-Qualify</v>
      </c>
      <c r="F462" s="13">
        <f>IF(ISBLANK(A462),"",COUNT(G462:XFD462)*3)</f>
        <v>0</v>
      </c>
      <c r="G462" s="1"/>
      <c r="H462" s="2"/>
      <c r="I462" s="2"/>
      <c r="J462" s="2"/>
      <c r="K462" s="2"/>
      <c r="L462" s="3"/>
      <c r="M462" s="4"/>
      <c r="N462" s="5"/>
      <c r="O462" s="5"/>
      <c r="P462" s="5"/>
      <c r="Q462" s="5"/>
      <c r="R462" s="8"/>
      <c r="S462" s="9"/>
      <c r="T462" s="9"/>
      <c r="U462" s="9"/>
      <c r="V462" s="9"/>
      <c r="W462" s="9"/>
      <c r="X462" s="9"/>
      <c r="Y462" s="19"/>
      <c r="Z462" s="19"/>
      <c r="AA462" s="19"/>
      <c r="AB462" s="19"/>
      <c r="AC462" s="19"/>
      <c r="AD462" s="19"/>
      <c r="AE462" s="20"/>
      <c r="AF462" s="20"/>
      <c r="AG462" s="20"/>
      <c r="AH462" s="20"/>
      <c r="AI462" s="20"/>
      <c r="AJ462" s="20"/>
      <c r="AK462" s="20"/>
    </row>
    <row r="463" spans="1:37" customFormat="1" ht="14.45" x14ac:dyDescent="0.35">
      <c r="A463" s="45" t="s">
        <v>790</v>
      </c>
      <c r="B463" s="46" t="s">
        <v>791</v>
      </c>
      <c r="C463" s="46"/>
      <c r="D463" s="12">
        <f>IF(ISBLANK(A463),"",IF(F463=0,"",AVERAGE(G463:XFD463)/3))</f>
        <v>234.88888888888889</v>
      </c>
      <c r="E463" s="16" t="str">
        <f>IF(F463&gt;=18,"Qualify","Non-Qualify")</f>
        <v>Non-Qualify</v>
      </c>
      <c r="F463" s="13">
        <f>IF(ISBLANK(A463),"",COUNT(G463:XFD463)*3)</f>
        <v>9</v>
      </c>
      <c r="G463" s="1"/>
      <c r="H463" s="2"/>
      <c r="I463" s="2"/>
      <c r="J463" s="2"/>
      <c r="K463" s="2"/>
      <c r="L463" s="3"/>
      <c r="M463" s="4"/>
      <c r="N463" s="5"/>
      <c r="O463" s="5"/>
      <c r="P463" s="5"/>
      <c r="Q463" s="5"/>
      <c r="R463" s="8"/>
      <c r="S463" s="9">
        <v>707</v>
      </c>
      <c r="T463" s="9"/>
      <c r="U463" s="9">
        <f>275+268+200</f>
        <v>743</v>
      </c>
      <c r="V463" s="9">
        <f>174+246+244</f>
        <v>664</v>
      </c>
      <c r="W463" s="9"/>
      <c r="X463" s="9"/>
      <c r="Y463" s="19"/>
      <c r="Z463" s="19"/>
      <c r="AA463" s="19"/>
      <c r="AB463" s="19"/>
      <c r="AC463" s="19"/>
      <c r="AD463" s="19"/>
      <c r="AE463" s="20"/>
      <c r="AF463" s="20"/>
      <c r="AG463" s="20"/>
      <c r="AH463" s="20"/>
      <c r="AI463" s="20"/>
      <c r="AJ463" s="20"/>
      <c r="AK463" s="20"/>
    </row>
    <row r="464" spans="1:37" customFormat="1" ht="14.45" x14ac:dyDescent="0.35">
      <c r="A464" s="45" t="s">
        <v>792</v>
      </c>
      <c r="B464" s="46" t="s">
        <v>793</v>
      </c>
      <c r="C464" s="46" t="s">
        <v>794</v>
      </c>
      <c r="D464" s="12">
        <f>IF(ISBLANK(A464),"",IF(F464=0,"",AVERAGE(G464:XFD464)/3))</f>
        <v>220.55555555555554</v>
      </c>
      <c r="E464" s="16" t="str">
        <f>IF(F464&gt;=18,"Qualify","Non-Qualify")</f>
        <v>Non-Qualify</v>
      </c>
      <c r="F464" s="13">
        <f>IF(ISBLANK(A464),"",COUNT(G464:XFD464)*3)</f>
        <v>9</v>
      </c>
      <c r="G464" s="1"/>
      <c r="H464" s="2"/>
      <c r="I464" s="2"/>
      <c r="J464" s="2"/>
      <c r="K464" s="2"/>
      <c r="L464" s="3"/>
      <c r="M464" s="4">
        <v>613</v>
      </c>
      <c r="N464" s="5"/>
      <c r="O464" s="5">
        <v>672</v>
      </c>
      <c r="P464" s="5">
        <v>700</v>
      </c>
      <c r="Q464" s="5"/>
      <c r="R464" s="8"/>
      <c r="S464" s="9"/>
      <c r="T464" s="9"/>
      <c r="U464" s="9"/>
      <c r="V464" s="9"/>
      <c r="W464" s="9"/>
      <c r="X464" s="9"/>
      <c r="Y464" s="19"/>
      <c r="Z464" s="19"/>
      <c r="AA464" s="19"/>
      <c r="AB464" s="19"/>
      <c r="AC464" s="19"/>
      <c r="AD464" s="19"/>
      <c r="AE464" s="20"/>
      <c r="AF464" s="20"/>
      <c r="AG464" s="20"/>
      <c r="AH464" s="20"/>
      <c r="AI464" s="20"/>
      <c r="AJ464" s="20"/>
      <c r="AK464" s="20"/>
    </row>
    <row r="465" spans="1:37" customFormat="1" ht="14.45" x14ac:dyDescent="0.35">
      <c r="A465" s="45" t="s">
        <v>795</v>
      </c>
      <c r="B465" s="46" t="s">
        <v>508</v>
      </c>
      <c r="C465" s="46" t="s">
        <v>796</v>
      </c>
      <c r="D465" s="12" t="str">
        <f>IF(ISBLANK(A465),"",IF(F465=0,"",AVERAGE(G465:XFD465)/3))</f>
        <v/>
      </c>
      <c r="E465" s="16" t="str">
        <f>IF(F465&gt;=18,"Qualify","Non-Qualify")</f>
        <v>Non-Qualify</v>
      </c>
      <c r="F465" s="13">
        <f>IF(ISBLANK(A465),"",COUNT(G465:XFD465)*3)</f>
        <v>0</v>
      </c>
      <c r="G465" s="1"/>
      <c r="H465" s="2"/>
      <c r="I465" s="2"/>
      <c r="J465" s="2"/>
      <c r="K465" s="2"/>
      <c r="L465" s="3"/>
      <c r="M465" s="4"/>
      <c r="N465" s="5"/>
      <c r="O465" s="5"/>
      <c r="P465" s="5"/>
      <c r="Q465" s="5"/>
      <c r="R465" s="8"/>
      <c r="S465" s="9"/>
      <c r="T465" s="9"/>
      <c r="U465" s="9"/>
      <c r="V465" s="9"/>
      <c r="W465" s="9"/>
      <c r="X465" s="9"/>
      <c r="Y465" s="19"/>
      <c r="Z465" s="19"/>
      <c r="AA465" s="19"/>
      <c r="AB465" s="19"/>
      <c r="AC465" s="19"/>
      <c r="AD465" s="19"/>
      <c r="AE465" s="20"/>
      <c r="AF465" s="20"/>
      <c r="AG465" s="20"/>
      <c r="AH465" s="20"/>
      <c r="AI465" s="20"/>
      <c r="AJ465" s="20"/>
      <c r="AK465" s="20"/>
    </row>
    <row r="466" spans="1:37" customFormat="1" ht="14.45" x14ac:dyDescent="0.35">
      <c r="A466" s="45" t="s">
        <v>797</v>
      </c>
      <c r="B466" s="46" t="s">
        <v>30</v>
      </c>
      <c r="C466" s="46"/>
      <c r="D466" s="12">
        <f>IF(ISBLANK(A466),"",IF(F466=0,"",AVERAGE(G466:XFD466)/3))</f>
        <v>163.77777777777777</v>
      </c>
      <c r="E466" s="16" t="str">
        <f>IF(F466&gt;=18,"Qualify","Non-Qualify")</f>
        <v>Non-Qualify</v>
      </c>
      <c r="F466" s="13">
        <f>IF(ISBLANK(A466),"",COUNT(G466:XFD466)*3)</f>
        <v>9</v>
      </c>
      <c r="G466" s="1">
        <v>495</v>
      </c>
      <c r="H466" s="2"/>
      <c r="I466" s="2">
        <v>501</v>
      </c>
      <c r="J466" s="2">
        <v>478</v>
      </c>
      <c r="K466" s="2"/>
      <c r="L466" s="3"/>
      <c r="M466" s="4"/>
      <c r="N466" s="5"/>
      <c r="O466" s="5"/>
      <c r="P466" s="5"/>
      <c r="Q466" s="5"/>
      <c r="R466" s="8"/>
      <c r="S466" s="9"/>
      <c r="T466" s="9"/>
      <c r="U466" s="9"/>
      <c r="V466" s="9"/>
      <c r="W466" s="9"/>
      <c r="X466" s="9"/>
      <c r="Y466" s="19"/>
      <c r="Z466" s="19"/>
      <c r="AA466" s="19"/>
      <c r="AB466" s="19"/>
      <c r="AC466" s="19"/>
      <c r="AD466" s="19"/>
      <c r="AE466" s="20"/>
      <c r="AF466" s="20"/>
      <c r="AG466" s="20"/>
      <c r="AH466" s="20"/>
      <c r="AI466" s="20"/>
      <c r="AJ466" s="20"/>
      <c r="AK466" s="20"/>
    </row>
    <row r="467" spans="1:37" customFormat="1" ht="14.45" x14ac:dyDescent="0.35">
      <c r="A467" s="45" t="s">
        <v>798</v>
      </c>
      <c r="B467" s="46" t="s">
        <v>78</v>
      </c>
      <c r="C467" s="46" t="s">
        <v>799</v>
      </c>
      <c r="D467" s="12" t="str">
        <f>IF(ISBLANK(A467),"",IF(F467=0,"",AVERAGE(G467:XFD467)/3))</f>
        <v/>
      </c>
      <c r="E467" s="16" t="str">
        <f>IF(F467&gt;=18,"Qualify","Non-Qualify")</f>
        <v>Non-Qualify</v>
      </c>
      <c r="F467" s="13">
        <f>IF(ISBLANK(A467),"",COUNT(G467:XFD467)*3)</f>
        <v>0</v>
      </c>
      <c r="G467" s="1"/>
      <c r="H467" s="2"/>
      <c r="I467" s="2"/>
      <c r="J467" s="2"/>
      <c r="K467" s="2"/>
      <c r="L467" s="3"/>
      <c r="M467" s="4"/>
      <c r="N467" s="5"/>
      <c r="O467" s="5"/>
      <c r="P467" s="5"/>
      <c r="Q467" s="5"/>
      <c r="R467" s="8"/>
      <c r="S467" s="9"/>
      <c r="T467" s="9"/>
      <c r="U467" s="9"/>
      <c r="V467" s="9"/>
      <c r="W467" s="9"/>
      <c r="X467" s="9"/>
      <c r="Y467" s="19"/>
      <c r="Z467" s="19"/>
      <c r="AA467" s="19"/>
      <c r="AB467" s="19"/>
      <c r="AC467" s="19"/>
      <c r="AD467" s="19"/>
      <c r="AE467" s="20"/>
      <c r="AF467" s="20"/>
      <c r="AG467" s="20"/>
      <c r="AH467" s="20"/>
      <c r="AI467" s="20"/>
      <c r="AJ467" s="20"/>
      <c r="AK467" s="20"/>
    </row>
    <row r="468" spans="1:37" customFormat="1" ht="14.45" x14ac:dyDescent="0.35">
      <c r="A468" s="45" t="s">
        <v>800</v>
      </c>
      <c r="B468" s="46" t="s">
        <v>25</v>
      </c>
      <c r="C468" s="46"/>
      <c r="D468" s="12">
        <f>IF(ISBLANK(A468),"",IF(F468=0,"",AVERAGE(G468:XFD468)/3))</f>
        <v>174.33333333333334</v>
      </c>
      <c r="E468" s="16" t="str">
        <f>IF(F468&gt;=18,"Qualify","Non-Qualify")</f>
        <v>Non-Qualify</v>
      </c>
      <c r="F468" s="13">
        <f>IF(ISBLANK(A468),"",COUNT(G468:XFD468)*3)</f>
        <v>9</v>
      </c>
      <c r="G468" s="1">
        <v>571</v>
      </c>
      <c r="H468" s="2"/>
      <c r="I468" s="2">
        <v>468</v>
      </c>
      <c r="J468" s="2">
        <v>530</v>
      </c>
      <c r="K468" s="2"/>
      <c r="L468" s="3"/>
      <c r="M468" s="4"/>
      <c r="N468" s="5"/>
      <c r="O468" s="5"/>
      <c r="P468" s="5"/>
      <c r="Q468" s="5"/>
      <c r="R468" s="8"/>
      <c r="S468" s="9"/>
      <c r="T468" s="9"/>
      <c r="U468" s="9"/>
      <c r="V468" s="9"/>
      <c r="W468" s="9"/>
      <c r="X468" s="9"/>
      <c r="Y468" s="19"/>
      <c r="Z468" s="19"/>
      <c r="AA468" s="19"/>
      <c r="AB468" s="19"/>
      <c r="AC468" s="19"/>
      <c r="AD468" s="19"/>
      <c r="AE468" s="20"/>
      <c r="AF468" s="20"/>
      <c r="AG468" s="20"/>
      <c r="AH468" s="20"/>
      <c r="AI468" s="20"/>
      <c r="AJ468" s="20"/>
      <c r="AK468" s="20"/>
    </row>
    <row r="469" spans="1:37" customFormat="1" ht="14.45" x14ac:dyDescent="0.35">
      <c r="A469" s="45" t="s">
        <v>802</v>
      </c>
      <c r="B469" s="46" t="s">
        <v>803</v>
      </c>
      <c r="C469" s="46"/>
      <c r="D469" s="12">
        <f>IF(ISBLANK(A469),"",IF(F469=0,"",AVERAGE(G469:XFD469)/3))</f>
        <v>224.16666666666666</v>
      </c>
      <c r="E469" s="16" t="str">
        <f>IF(F469&gt;=18,"Qualify","Non-Qualify")</f>
        <v>Non-Qualify</v>
      </c>
      <c r="F469" s="13">
        <f>IF(ISBLANK(A469),"",COUNT(G469:XFD469)*3)</f>
        <v>6</v>
      </c>
      <c r="G469" s="1"/>
      <c r="H469" s="2"/>
      <c r="I469" s="2"/>
      <c r="J469" s="2"/>
      <c r="K469" s="2"/>
      <c r="L469" s="3"/>
      <c r="M469" s="4"/>
      <c r="N469" s="5"/>
      <c r="O469" s="5"/>
      <c r="P469" s="5"/>
      <c r="Q469" s="5"/>
      <c r="R469" s="8"/>
      <c r="S469" s="9"/>
      <c r="T469" s="9"/>
      <c r="U469" s="9"/>
      <c r="V469" s="9"/>
      <c r="W469" s="9"/>
      <c r="X469" s="9"/>
      <c r="Y469" s="19"/>
      <c r="Z469" s="19"/>
      <c r="AA469" s="19">
        <v>663</v>
      </c>
      <c r="AB469" s="19">
        <v>682</v>
      </c>
      <c r="AC469" s="19"/>
      <c r="AD469" s="19"/>
      <c r="AE469" s="20"/>
      <c r="AF469" s="20"/>
      <c r="AG469" s="20"/>
      <c r="AH469" s="20"/>
      <c r="AI469" s="20"/>
      <c r="AJ469" s="20"/>
      <c r="AK469" s="20"/>
    </row>
    <row r="470" spans="1:37" customFormat="1" ht="14.45" x14ac:dyDescent="0.35">
      <c r="A470" s="45" t="s">
        <v>804</v>
      </c>
      <c r="B470" s="46" t="s">
        <v>186</v>
      </c>
      <c r="C470" s="46" t="s">
        <v>805</v>
      </c>
      <c r="D470" s="12">
        <f>IF(ISBLANK(A470),"",IF(F470=0,"",AVERAGE(G470:XFD470)/3))</f>
        <v>190.2222222222222</v>
      </c>
      <c r="E470" s="16" t="str">
        <f>IF(F470&gt;=18,"Qualify","Non-Qualify")</f>
        <v>Non-Qualify</v>
      </c>
      <c r="F470" s="13">
        <f>IF(ISBLANK(A470),"",COUNT(G470:XFD470)*3)</f>
        <v>9</v>
      </c>
      <c r="G470" s="1"/>
      <c r="H470" s="2"/>
      <c r="I470" s="2"/>
      <c r="J470" s="2"/>
      <c r="K470" s="2"/>
      <c r="L470" s="3"/>
      <c r="M470" s="4">
        <v>550</v>
      </c>
      <c r="N470" s="5"/>
      <c r="O470" s="5">
        <v>596</v>
      </c>
      <c r="P470" s="5">
        <v>566</v>
      </c>
      <c r="Q470" s="5"/>
      <c r="R470" s="8"/>
      <c r="S470" s="9"/>
      <c r="T470" s="9"/>
      <c r="U470" s="9"/>
      <c r="V470" s="9"/>
      <c r="W470" s="9"/>
      <c r="X470" s="9"/>
      <c r="Y470" s="19"/>
      <c r="Z470" s="19"/>
      <c r="AA470" s="19"/>
      <c r="AB470" s="19"/>
      <c r="AC470" s="19"/>
      <c r="AD470" s="19"/>
      <c r="AE470" s="20"/>
      <c r="AF470" s="20"/>
      <c r="AG470" s="20"/>
      <c r="AH470" s="20"/>
      <c r="AI470" s="20"/>
      <c r="AJ470" s="20"/>
      <c r="AK470" s="20"/>
    </row>
    <row r="471" spans="1:37" customFormat="1" ht="14.45" x14ac:dyDescent="0.35">
      <c r="A471" s="45" t="s">
        <v>806</v>
      </c>
      <c r="B471" s="46" t="s">
        <v>380</v>
      </c>
      <c r="C471" s="46" t="s">
        <v>807</v>
      </c>
      <c r="D471" s="12" t="str">
        <f>IF(ISBLANK(A471),"",IF(F471=0,"",AVERAGE(G471:XFD471)/3))</f>
        <v/>
      </c>
      <c r="E471" s="16" t="str">
        <f>IF(F471&gt;=18,"Qualify","Non-Qualify")</f>
        <v>Non-Qualify</v>
      </c>
      <c r="F471" s="13">
        <f>IF(ISBLANK(A471),"",COUNT(G471:XFD471)*3)</f>
        <v>0</v>
      </c>
      <c r="G471" s="1"/>
      <c r="H471" s="2"/>
      <c r="I471" s="2"/>
      <c r="J471" s="2"/>
      <c r="K471" s="2"/>
      <c r="L471" s="3"/>
      <c r="M471" s="4"/>
      <c r="N471" s="5"/>
      <c r="O471" s="5"/>
      <c r="P471" s="5"/>
      <c r="Q471" s="5"/>
      <c r="R471" s="8"/>
      <c r="S471" s="9"/>
      <c r="T471" s="9"/>
      <c r="U471" s="9"/>
      <c r="V471" s="9"/>
      <c r="W471" s="9"/>
      <c r="X471" s="9"/>
      <c r="Y471" s="19"/>
      <c r="Z471" s="19"/>
      <c r="AA471" s="19"/>
      <c r="AB471" s="19"/>
      <c r="AC471" s="19"/>
      <c r="AD471" s="19"/>
      <c r="AE471" s="20"/>
      <c r="AF471" s="20"/>
      <c r="AG471" s="20"/>
      <c r="AH471" s="20"/>
      <c r="AI471" s="20"/>
      <c r="AJ471" s="20"/>
      <c r="AK471" s="20"/>
    </row>
    <row r="472" spans="1:37" customFormat="1" ht="14.45" x14ac:dyDescent="0.35">
      <c r="A472" s="45" t="s">
        <v>808</v>
      </c>
      <c r="B472" s="46" t="s">
        <v>68</v>
      </c>
      <c r="C472" s="46"/>
      <c r="D472" s="12">
        <f>IF(ISBLANK(A472),"",IF(F472=0,"",AVERAGE(G472:XFD472)/3))</f>
        <v>207</v>
      </c>
      <c r="E472" s="16" t="str">
        <f>IF(F472&gt;=18,"Qualify","Non-Qualify")</f>
        <v>Non-Qualify</v>
      </c>
      <c r="F472" s="13">
        <f>IF(ISBLANK(A472),"",COUNT(G472:XFD472)*3)</f>
        <v>6</v>
      </c>
      <c r="G472" s="1"/>
      <c r="H472" s="2"/>
      <c r="I472" s="2">
        <v>640</v>
      </c>
      <c r="J472" s="2">
        <v>602</v>
      </c>
      <c r="K472" s="2"/>
      <c r="L472" s="3"/>
      <c r="M472" s="4"/>
      <c r="N472" s="5"/>
      <c r="O472" s="5"/>
      <c r="P472" s="5"/>
      <c r="Q472" s="5"/>
      <c r="R472" s="8"/>
      <c r="S472" s="9"/>
      <c r="T472" s="9"/>
      <c r="U472" s="9"/>
      <c r="V472" s="9"/>
      <c r="W472" s="9"/>
      <c r="X472" s="9"/>
      <c r="Y472" s="19"/>
      <c r="Z472" s="19"/>
      <c r="AA472" s="19"/>
      <c r="AB472" s="19"/>
      <c r="AC472" s="19"/>
      <c r="AD472" s="19"/>
      <c r="AE472" s="20"/>
      <c r="AF472" s="20"/>
      <c r="AG472" s="20"/>
      <c r="AH472" s="20"/>
      <c r="AI472" s="20"/>
      <c r="AJ472" s="20"/>
      <c r="AK472" s="20"/>
    </row>
    <row r="473" spans="1:37" customFormat="1" ht="14.45" x14ac:dyDescent="0.35">
      <c r="A473" s="45" t="s">
        <v>1348</v>
      </c>
      <c r="B473" s="46" t="s">
        <v>196</v>
      </c>
      <c r="C473" s="46" t="s">
        <v>1349</v>
      </c>
      <c r="D473" s="12">
        <f>IF(ISBLANK(A473),"",IF(F473=0,"",AVERAGE(G473:XFD473)/3))</f>
        <v>183.88888888888889</v>
      </c>
      <c r="E473" s="16" t="str">
        <f>IF(F473&gt;=18,"Qualify","Non-Qualify")</f>
        <v>Non-Qualify</v>
      </c>
      <c r="F473" s="13">
        <f>IF(ISBLANK(A473),"",COUNT(G473:XFD473)*3)</f>
        <v>9</v>
      </c>
      <c r="G473" s="1"/>
      <c r="H473" s="2"/>
      <c r="I473" s="2"/>
      <c r="J473" s="2"/>
      <c r="K473" s="2"/>
      <c r="L473" s="3"/>
      <c r="M473" s="4"/>
      <c r="N473" s="5"/>
      <c r="O473" s="5"/>
      <c r="P473" s="5"/>
      <c r="Q473" s="5"/>
      <c r="R473" s="8"/>
      <c r="S473" s="9"/>
      <c r="T473" s="9"/>
      <c r="U473" s="9"/>
      <c r="V473" s="9"/>
      <c r="W473" s="9"/>
      <c r="X473" s="9"/>
      <c r="Y473" s="19"/>
      <c r="Z473" s="19"/>
      <c r="AA473" s="19"/>
      <c r="AB473" s="19"/>
      <c r="AC473" s="19"/>
      <c r="AD473" s="19"/>
      <c r="AE473" s="20">
        <v>672</v>
      </c>
      <c r="AF473" s="20"/>
      <c r="AG473" s="20"/>
      <c r="AH473" s="20">
        <v>470</v>
      </c>
      <c r="AI473" s="20">
        <v>513</v>
      </c>
      <c r="AJ473" s="20"/>
      <c r="AK473" s="20"/>
    </row>
    <row r="474" spans="1:37" customFormat="1" ht="14.45" x14ac:dyDescent="0.35">
      <c r="A474" s="45" t="s">
        <v>809</v>
      </c>
      <c r="B474" s="46" t="s">
        <v>579</v>
      </c>
      <c r="C474" s="46" t="s">
        <v>810</v>
      </c>
      <c r="D474" s="12" t="str">
        <f>IF(ISBLANK(A474),"",IF(F474=0,"",AVERAGE(G474:XFD474)/3))</f>
        <v/>
      </c>
      <c r="E474" s="16" t="str">
        <f>IF(F474&gt;=18,"Qualify","Non-Qualify")</f>
        <v>Non-Qualify</v>
      </c>
      <c r="F474" s="13">
        <f>IF(ISBLANK(A474),"",COUNT(G474:XFD474)*3)</f>
        <v>0</v>
      </c>
      <c r="G474" s="1"/>
      <c r="H474" s="2"/>
      <c r="I474" s="2"/>
      <c r="J474" s="2"/>
      <c r="K474" s="2"/>
      <c r="L474" s="3"/>
      <c r="M474" s="4"/>
      <c r="N474" s="5"/>
      <c r="O474" s="5"/>
      <c r="P474" s="5"/>
      <c r="Q474" s="5"/>
      <c r="R474" s="8"/>
      <c r="S474" s="9"/>
      <c r="T474" s="9"/>
      <c r="U474" s="9"/>
      <c r="V474" s="9"/>
      <c r="W474" s="9"/>
      <c r="X474" s="9"/>
      <c r="Y474" s="19"/>
      <c r="Z474" s="19"/>
      <c r="AA474" s="19"/>
      <c r="AB474" s="19"/>
      <c r="AC474" s="19"/>
      <c r="AD474" s="19"/>
      <c r="AE474" s="20"/>
      <c r="AF474" s="20"/>
      <c r="AG474" s="20"/>
      <c r="AH474" s="20"/>
      <c r="AI474" s="20"/>
      <c r="AJ474" s="20"/>
      <c r="AK474" s="20"/>
    </row>
    <row r="475" spans="1:37" customFormat="1" ht="14.45" x14ac:dyDescent="0.35">
      <c r="A475" s="45" t="s">
        <v>812</v>
      </c>
      <c r="B475" s="46" t="s">
        <v>813</v>
      </c>
      <c r="C475" s="46"/>
      <c r="D475" s="12">
        <f>IF(ISBLANK(A475),"",IF(F475=0,"",AVERAGE(G475:XFD475)/3))</f>
        <v>207.44444444444446</v>
      </c>
      <c r="E475" s="16" t="str">
        <f>IF(F475&gt;=18,"Qualify","Non-Qualify")</f>
        <v>Non-Qualify</v>
      </c>
      <c r="F475" s="13">
        <f>IF(ISBLANK(A475),"",COUNT(G475:XFD475)*3)</f>
        <v>9</v>
      </c>
      <c r="G475" s="1"/>
      <c r="H475" s="2"/>
      <c r="I475" s="2"/>
      <c r="J475" s="2"/>
      <c r="K475" s="2"/>
      <c r="L475" s="3"/>
      <c r="M475" s="4"/>
      <c r="N475" s="5"/>
      <c r="O475" s="5"/>
      <c r="P475" s="5"/>
      <c r="Q475" s="5"/>
      <c r="R475" s="8"/>
      <c r="S475" s="9"/>
      <c r="T475" s="9"/>
      <c r="U475" s="9"/>
      <c r="V475" s="9"/>
      <c r="W475" s="9"/>
      <c r="X475" s="9"/>
      <c r="Y475" s="19"/>
      <c r="Z475" s="19">
        <v>589</v>
      </c>
      <c r="AA475" s="19">
        <v>623</v>
      </c>
      <c r="AB475" s="19">
        <v>655</v>
      </c>
      <c r="AC475" s="19"/>
      <c r="AD475" s="19"/>
      <c r="AE475" s="20"/>
      <c r="AF475" s="20"/>
      <c r="AG475" s="20"/>
      <c r="AH475" s="20"/>
      <c r="AI475" s="20"/>
      <c r="AJ475" s="20"/>
      <c r="AK475" s="20"/>
    </row>
    <row r="476" spans="1:37" customFormat="1" ht="14.45" x14ac:dyDescent="0.35">
      <c r="A476" s="45" t="s">
        <v>814</v>
      </c>
      <c r="B476" s="46" t="s">
        <v>75</v>
      </c>
      <c r="C476" s="46"/>
      <c r="D476" s="12">
        <f>IF(ISBLANK(A476),"",IF(F476=0,"",AVERAGE(G476:XFD476)/3))</f>
        <v>192.55555555555554</v>
      </c>
      <c r="E476" s="16" t="str">
        <f>IF(F476&gt;=18,"Qualify","Non-Qualify")</f>
        <v>Non-Qualify</v>
      </c>
      <c r="F476" s="13">
        <f>IF(ISBLANK(A476),"",COUNT(G476:XFD476)*3)</f>
        <v>9</v>
      </c>
      <c r="G476" s="1">
        <v>620</v>
      </c>
      <c r="H476" s="2"/>
      <c r="I476" s="2">
        <v>561</v>
      </c>
      <c r="J476" s="2">
        <v>552</v>
      </c>
      <c r="K476" s="2"/>
      <c r="L476" s="3"/>
      <c r="M476" s="4"/>
      <c r="N476" s="5"/>
      <c r="O476" s="5"/>
      <c r="P476" s="5"/>
      <c r="Q476" s="5"/>
      <c r="R476" s="8"/>
      <c r="S476" s="9"/>
      <c r="T476" s="9"/>
      <c r="U476" s="9"/>
      <c r="V476" s="9"/>
      <c r="W476" s="9"/>
      <c r="X476" s="9"/>
      <c r="Y476" s="19"/>
      <c r="Z476" s="19"/>
      <c r="AA476" s="19"/>
      <c r="AB476" s="19"/>
      <c r="AC476" s="19"/>
      <c r="AD476" s="19"/>
      <c r="AE476" s="20"/>
      <c r="AF476" s="20"/>
      <c r="AG476" s="20"/>
      <c r="AH476" s="20"/>
      <c r="AI476" s="20"/>
      <c r="AJ476" s="20"/>
      <c r="AK476" s="20"/>
    </row>
    <row r="477" spans="1:37" customFormat="1" ht="14.45" x14ac:dyDescent="0.35">
      <c r="A477" s="45" t="s">
        <v>1350</v>
      </c>
      <c r="B477" s="46" t="s">
        <v>1351</v>
      </c>
      <c r="C477" s="46" t="s">
        <v>1256</v>
      </c>
      <c r="D477" s="12">
        <f>IF(ISBLANK(A477),"",IF(F477=0,"",AVERAGE(G477:XFD477)/3))</f>
        <v>207.7777777777778</v>
      </c>
      <c r="E477" s="16" t="str">
        <f>IF(F477&gt;=18,"Qualify","Non-Qualify")</f>
        <v>Non-Qualify</v>
      </c>
      <c r="F477" s="13">
        <f>IF(ISBLANK(A477),"",COUNT(G477:XFD477)*3)</f>
        <v>9</v>
      </c>
      <c r="G477" s="1"/>
      <c r="H477" s="2"/>
      <c r="I477" s="2"/>
      <c r="J477" s="2"/>
      <c r="K477" s="2"/>
      <c r="L477" s="3"/>
      <c r="M477" s="4"/>
      <c r="N477" s="5"/>
      <c r="O477" s="5"/>
      <c r="P477" s="5"/>
      <c r="Q477" s="5"/>
      <c r="R477" s="8"/>
      <c r="S477" s="9"/>
      <c r="T477" s="9"/>
      <c r="U477" s="9"/>
      <c r="V477" s="9"/>
      <c r="W477" s="9"/>
      <c r="X477" s="9"/>
      <c r="Y477" s="19"/>
      <c r="Z477" s="19"/>
      <c r="AA477" s="19"/>
      <c r="AB477" s="19"/>
      <c r="AC477" s="19"/>
      <c r="AD477" s="19"/>
      <c r="AE477" s="20">
        <v>560</v>
      </c>
      <c r="AF477" s="20"/>
      <c r="AG477" s="20"/>
      <c r="AH477" s="20">
        <v>687</v>
      </c>
      <c r="AI477" s="20">
        <v>623</v>
      </c>
      <c r="AJ477" s="20"/>
      <c r="AK477" s="20"/>
    </row>
    <row r="478" spans="1:37" customFormat="1" ht="14.45" x14ac:dyDescent="0.35">
      <c r="A478" s="45" t="s">
        <v>818</v>
      </c>
      <c r="B478" s="46" t="s">
        <v>165</v>
      </c>
      <c r="C478" s="46" t="s">
        <v>819</v>
      </c>
      <c r="D478" s="12" t="str">
        <f>IF(ISBLANK(A478),"",IF(F478=0,"",AVERAGE(G478:XFD478)/3))</f>
        <v/>
      </c>
      <c r="E478" s="16" t="str">
        <f>IF(F478&gt;=18,"Qualify","Non-Qualify")</f>
        <v>Non-Qualify</v>
      </c>
      <c r="F478" s="13">
        <f>IF(ISBLANK(A478),"",COUNT(G478:XFD478)*3)</f>
        <v>0</v>
      </c>
      <c r="G478" s="1"/>
      <c r="H478" s="2"/>
      <c r="I478" s="2"/>
      <c r="J478" s="2"/>
      <c r="K478" s="2"/>
      <c r="L478" s="3"/>
      <c r="M478" s="4"/>
      <c r="N478" s="5"/>
      <c r="O478" s="5"/>
      <c r="P478" s="5"/>
      <c r="Q478" s="5"/>
      <c r="R478" s="8"/>
      <c r="S478" s="9"/>
      <c r="T478" s="9"/>
      <c r="U478" s="9"/>
      <c r="V478" s="9"/>
      <c r="W478" s="9"/>
      <c r="X478" s="9"/>
      <c r="Y478" s="19"/>
      <c r="Z478" s="19"/>
      <c r="AA478" s="19"/>
      <c r="AB478" s="19"/>
      <c r="AC478" s="19"/>
      <c r="AD478" s="19"/>
      <c r="AE478" s="20"/>
      <c r="AF478" s="20"/>
      <c r="AG478" s="20"/>
      <c r="AH478" s="20"/>
      <c r="AI478" s="20"/>
      <c r="AJ478" s="20"/>
      <c r="AK478" s="20"/>
    </row>
    <row r="479" spans="1:37" customFormat="1" ht="14.45" x14ac:dyDescent="0.35">
      <c r="A479" s="45" t="s">
        <v>820</v>
      </c>
      <c r="B479" s="46" t="s">
        <v>821</v>
      </c>
      <c r="C479" s="46" t="s">
        <v>822</v>
      </c>
      <c r="D479" s="12" t="str">
        <f>IF(ISBLANK(A479),"",IF(F479=0,"",AVERAGE(G479:XFD479)/3))</f>
        <v/>
      </c>
      <c r="E479" s="16" t="str">
        <f>IF(F479&gt;=18,"Qualify","Non-Qualify")</f>
        <v>Non-Qualify</v>
      </c>
      <c r="F479" s="13">
        <f>IF(ISBLANK(A479),"",COUNT(G479:XFD479)*3)</f>
        <v>0</v>
      </c>
      <c r="G479" s="1"/>
      <c r="H479" s="2"/>
      <c r="I479" s="2"/>
      <c r="J479" s="2"/>
      <c r="K479" s="2"/>
      <c r="L479" s="3"/>
      <c r="M479" s="4"/>
      <c r="N479" s="5"/>
      <c r="O479" s="5"/>
      <c r="P479" s="5"/>
      <c r="Q479" s="5"/>
      <c r="R479" s="8"/>
      <c r="S479" s="9"/>
      <c r="T479" s="9"/>
      <c r="U479" s="9"/>
      <c r="V479" s="9"/>
      <c r="W479" s="9"/>
      <c r="X479" s="9"/>
      <c r="Y479" s="19"/>
      <c r="Z479" s="19"/>
      <c r="AA479" s="19"/>
      <c r="AB479" s="19"/>
      <c r="AC479" s="19"/>
      <c r="AD479" s="19"/>
      <c r="AE479" s="20"/>
      <c r="AF479" s="20"/>
      <c r="AG479" s="20"/>
      <c r="AH479" s="20"/>
      <c r="AI479" s="20"/>
      <c r="AJ479" s="20"/>
      <c r="AK479" s="20"/>
    </row>
    <row r="480" spans="1:37" customFormat="1" ht="14.45" x14ac:dyDescent="0.35">
      <c r="A480" s="45" t="s">
        <v>823</v>
      </c>
      <c r="B480" s="46" t="s">
        <v>200</v>
      </c>
      <c r="C480" s="46" t="s">
        <v>824</v>
      </c>
      <c r="D480" s="12" t="str">
        <f>IF(ISBLANK(A480),"",IF(F480=0,"",AVERAGE(G480:XFD480)/3))</f>
        <v/>
      </c>
      <c r="E480" s="16" t="str">
        <f>IF(F480&gt;=18,"Qualify","Non-Qualify")</f>
        <v>Non-Qualify</v>
      </c>
      <c r="F480" s="13">
        <f>IF(ISBLANK(A480),"",COUNT(G480:XFD480)*3)</f>
        <v>0</v>
      </c>
      <c r="G480" s="1"/>
      <c r="H480" s="2"/>
      <c r="I480" s="2"/>
      <c r="J480" s="2"/>
      <c r="K480" s="2"/>
      <c r="L480" s="3"/>
      <c r="M480" s="4"/>
      <c r="N480" s="5"/>
      <c r="O480" s="5"/>
      <c r="P480" s="5"/>
      <c r="Q480" s="5"/>
      <c r="R480" s="8"/>
      <c r="S480" s="9"/>
      <c r="T480" s="9"/>
      <c r="U480" s="9"/>
      <c r="V480" s="9"/>
      <c r="W480" s="9"/>
      <c r="X480" s="9"/>
      <c r="Y480" s="19"/>
      <c r="Z480" s="19"/>
      <c r="AA480" s="19"/>
      <c r="AB480" s="19"/>
      <c r="AC480" s="19"/>
      <c r="AD480" s="19"/>
      <c r="AE480" s="20"/>
      <c r="AF480" s="20"/>
      <c r="AG480" s="20"/>
      <c r="AH480" s="20"/>
      <c r="AI480" s="20"/>
      <c r="AJ480" s="20"/>
      <c r="AK480" s="20"/>
    </row>
    <row r="481" spans="1:37" customFormat="1" ht="14.45" x14ac:dyDescent="0.35">
      <c r="A481" s="45" t="s">
        <v>825</v>
      </c>
      <c r="B481" s="46" t="s">
        <v>826</v>
      </c>
      <c r="C481" s="46"/>
      <c r="D481" s="12">
        <f>IF(ISBLANK(A481),"",IF(F481=0,"",AVERAGE(G481:XFD481)/3))</f>
        <v>241.33333333333334</v>
      </c>
      <c r="E481" s="16" t="str">
        <f>IF(F481&gt;=18,"Qualify","Non-Qualify")</f>
        <v>Non-Qualify</v>
      </c>
      <c r="F481" s="13">
        <f>IF(ISBLANK(A481),"",COUNT(G481:XFD481)*3)</f>
        <v>9</v>
      </c>
      <c r="G481" s="1"/>
      <c r="H481" s="2"/>
      <c r="I481" s="2"/>
      <c r="J481" s="2"/>
      <c r="K481" s="2"/>
      <c r="L481" s="3"/>
      <c r="M481" s="4"/>
      <c r="N481" s="5"/>
      <c r="O481" s="5"/>
      <c r="P481" s="5"/>
      <c r="Q481" s="5"/>
      <c r="R481" s="8"/>
      <c r="S481" s="9"/>
      <c r="T481" s="9"/>
      <c r="U481" s="9"/>
      <c r="V481" s="9"/>
      <c r="W481" s="9"/>
      <c r="X481" s="9"/>
      <c r="Y481" s="19"/>
      <c r="Z481" s="19">
        <v>763</v>
      </c>
      <c r="AA481" s="19">
        <v>694</v>
      </c>
      <c r="AB481" s="19">
        <v>715</v>
      </c>
      <c r="AC481" s="19"/>
      <c r="AD481" s="19"/>
      <c r="AE481" s="20"/>
      <c r="AF481" s="20"/>
      <c r="AG481" s="20"/>
      <c r="AH481" s="20"/>
      <c r="AI481" s="20"/>
      <c r="AJ481" s="20"/>
      <c r="AK481" s="20"/>
    </row>
    <row r="482" spans="1:37" customFormat="1" ht="14.45" x14ac:dyDescent="0.35">
      <c r="A482" s="45" t="s">
        <v>1400</v>
      </c>
      <c r="B482" s="46" t="s">
        <v>1352</v>
      </c>
      <c r="C482" s="46" t="s">
        <v>1353</v>
      </c>
      <c r="D482" s="12">
        <f>IF(ISBLANK(A482),"",IF(F482=0,"",AVERAGE(G482:XFD482)/3))</f>
        <v>215.11111111111111</v>
      </c>
      <c r="E482" s="16" t="str">
        <f>IF(F482&gt;=18,"Qualify","Non-Qualify")</f>
        <v>Non-Qualify</v>
      </c>
      <c r="F482" s="13">
        <f>IF(ISBLANK(A482),"",COUNT(G482:XFD482)*3)</f>
        <v>9</v>
      </c>
      <c r="G482" s="1"/>
      <c r="H482" s="2"/>
      <c r="I482" s="2"/>
      <c r="J482" s="2"/>
      <c r="K482" s="2"/>
      <c r="L482" s="3"/>
      <c r="M482" s="4"/>
      <c r="N482" s="5"/>
      <c r="O482" s="5"/>
      <c r="P482" s="5"/>
      <c r="Q482" s="5"/>
      <c r="R482" s="8"/>
      <c r="S482" s="9"/>
      <c r="T482" s="9"/>
      <c r="U482" s="9"/>
      <c r="V482" s="9"/>
      <c r="W482" s="9"/>
      <c r="X482" s="9"/>
      <c r="Y482" s="19"/>
      <c r="Z482" s="19"/>
      <c r="AA482" s="19"/>
      <c r="AB482" s="19"/>
      <c r="AC482" s="19"/>
      <c r="AD482" s="19"/>
      <c r="AE482" s="20">
        <v>676</v>
      </c>
      <c r="AF482" s="20"/>
      <c r="AG482" s="20"/>
      <c r="AH482" s="20">
        <v>611</v>
      </c>
      <c r="AI482" s="20">
        <v>649</v>
      </c>
      <c r="AJ482" s="20"/>
      <c r="AK482" s="20"/>
    </row>
    <row r="483" spans="1:37" customFormat="1" ht="14.45" x14ac:dyDescent="0.35">
      <c r="A483" s="45" t="s">
        <v>827</v>
      </c>
      <c r="B483" s="46" t="s">
        <v>538</v>
      </c>
      <c r="C483" s="46" t="s">
        <v>828</v>
      </c>
      <c r="D483" s="12" t="str">
        <f>IF(ISBLANK(A483),"",IF(F483=0,"",AVERAGE(G483:XFD483)/3))</f>
        <v/>
      </c>
      <c r="E483" s="16" t="str">
        <f>IF(F483&gt;=18,"Qualify","Non-Qualify")</f>
        <v>Non-Qualify</v>
      </c>
      <c r="F483" s="13">
        <f>IF(ISBLANK(A483),"",COUNT(G483:XFD483)*3)</f>
        <v>0</v>
      </c>
      <c r="G483" s="1"/>
      <c r="H483" s="2"/>
      <c r="I483" s="2"/>
      <c r="J483" s="2"/>
      <c r="K483" s="2"/>
      <c r="L483" s="3"/>
      <c r="M483" s="4"/>
      <c r="N483" s="5"/>
      <c r="O483" s="5"/>
      <c r="P483" s="5"/>
      <c r="Q483" s="5"/>
      <c r="R483" s="8"/>
      <c r="S483" s="9"/>
      <c r="T483" s="9"/>
      <c r="U483" s="9"/>
      <c r="V483" s="9"/>
      <c r="W483" s="9"/>
      <c r="X483" s="9"/>
      <c r="Y483" s="19"/>
      <c r="Z483" s="19"/>
      <c r="AA483" s="19"/>
      <c r="AB483" s="19"/>
      <c r="AC483" s="19"/>
      <c r="AD483" s="19"/>
      <c r="AE483" s="20"/>
      <c r="AF483" s="20"/>
      <c r="AG483" s="20"/>
      <c r="AH483" s="20"/>
      <c r="AI483" s="20"/>
      <c r="AJ483" s="20"/>
      <c r="AK483" s="20"/>
    </row>
    <row r="484" spans="1:37" customFormat="1" ht="14.45" x14ac:dyDescent="0.35">
      <c r="A484" s="45" t="s">
        <v>827</v>
      </c>
      <c r="B484" s="46" t="s">
        <v>44</v>
      </c>
      <c r="C484" s="46" t="s">
        <v>829</v>
      </c>
      <c r="D484" s="12">
        <f>IF(ISBLANK(A484),"",IF(F484=0,"",AVERAGE(G484:XFD484)/3))</f>
        <v>175.11111111111111</v>
      </c>
      <c r="E484" s="16" t="str">
        <f>IF(F484&gt;=18,"Qualify","Non-Qualify")</f>
        <v>Non-Qualify</v>
      </c>
      <c r="F484" s="13">
        <f>IF(ISBLANK(A484),"",COUNT(G484:XFD484)*3)</f>
        <v>9</v>
      </c>
      <c r="G484" s="1"/>
      <c r="H484" s="2"/>
      <c r="I484" s="2"/>
      <c r="J484" s="2"/>
      <c r="K484" s="2"/>
      <c r="L484" s="3"/>
      <c r="M484" s="4"/>
      <c r="N484" s="5"/>
      <c r="O484" s="5"/>
      <c r="P484" s="5"/>
      <c r="Q484" s="5"/>
      <c r="R484" s="8"/>
      <c r="S484" s="9"/>
      <c r="T484" s="9"/>
      <c r="U484" s="9"/>
      <c r="V484" s="9"/>
      <c r="W484" s="9"/>
      <c r="X484" s="9"/>
      <c r="Y484" s="19">
        <v>521</v>
      </c>
      <c r="Z484" s="19"/>
      <c r="AA484" s="19">
        <v>515</v>
      </c>
      <c r="AB484" s="19">
        <v>540</v>
      </c>
      <c r="AC484" s="19"/>
      <c r="AD484" s="19"/>
      <c r="AE484" s="20"/>
      <c r="AF484" s="20"/>
      <c r="AG484" s="20"/>
      <c r="AH484" s="20"/>
      <c r="AI484" s="20"/>
      <c r="AJ484" s="20"/>
      <c r="AK484" s="20"/>
    </row>
    <row r="485" spans="1:37" customFormat="1" ht="14.45" x14ac:dyDescent="0.35">
      <c r="A485" s="45" t="s">
        <v>827</v>
      </c>
      <c r="B485" s="46" t="s">
        <v>380</v>
      </c>
      <c r="C485" s="46" t="s">
        <v>830</v>
      </c>
      <c r="D485" s="12" t="str">
        <f>IF(ISBLANK(A485),"",IF(F485=0,"",AVERAGE(G485:XFD485)/3))</f>
        <v/>
      </c>
      <c r="E485" s="16" t="str">
        <f>IF(F485&gt;=18,"Qualify","Non-Qualify")</f>
        <v>Non-Qualify</v>
      </c>
      <c r="F485" s="13">
        <f>IF(ISBLANK(A485),"",COUNT(G485:XFD485)*3)</f>
        <v>0</v>
      </c>
      <c r="G485" s="1"/>
      <c r="H485" s="2"/>
      <c r="I485" s="2"/>
      <c r="J485" s="2"/>
      <c r="K485" s="2"/>
      <c r="L485" s="3"/>
      <c r="M485" s="4"/>
      <c r="N485" s="5"/>
      <c r="O485" s="5"/>
      <c r="P485" s="5"/>
      <c r="Q485" s="5"/>
      <c r="R485" s="8"/>
      <c r="S485" s="9"/>
      <c r="T485" s="9"/>
      <c r="U485" s="9"/>
      <c r="V485" s="9"/>
      <c r="W485" s="9"/>
      <c r="X485" s="9"/>
      <c r="Y485" s="19"/>
      <c r="Z485" s="19"/>
      <c r="AA485" s="19"/>
      <c r="AB485" s="19"/>
      <c r="AC485" s="19"/>
      <c r="AD485" s="19"/>
      <c r="AE485" s="20"/>
      <c r="AF485" s="20"/>
      <c r="AG485" s="20"/>
      <c r="AH485" s="20"/>
      <c r="AI485" s="20"/>
      <c r="AJ485" s="20"/>
      <c r="AK485" s="20"/>
    </row>
    <row r="486" spans="1:37" customFormat="1" ht="14.45" x14ac:dyDescent="0.35">
      <c r="A486" s="45" t="s">
        <v>827</v>
      </c>
      <c r="B486" s="46" t="s">
        <v>229</v>
      </c>
      <c r="C486" s="46"/>
      <c r="D486" s="12">
        <f>IF(ISBLANK(A486),"",IF(F486=0,"",AVERAGE(G486:XFD486)/3))</f>
        <v>172.33333333333334</v>
      </c>
      <c r="E486" s="16" t="str">
        <f>IF(F486&gt;=18,"Qualify","Non-Qualify")</f>
        <v>Non-Qualify</v>
      </c>
      <c r="F486" s="13">
        <f>IF(ISBLANK(A486),"",COUNT(G486:XFD486)*3)</f>
        <v>3</v>
      </c>
      <c r="G486" s="1"/>
      <c r="H486" s="2"/>
      <c r="I486" s="2"/>
      <c r="J486" s="2"/>
      <c r="K486" s="2"/>
      <c r="L486" s="3"/>
      <c r="M486" s="4"/>
      <c r="N486" s="5"/>
      <c r="O486" s="5"/>
      <c r="P486" s="5"/>
      <c r="Q486" s="5"/>
      <c r="R486" s="8"/>
      <c r="S486" s="9"/>
      <c r="T486" s="9"/>
      <c r="U486" s="9"/>
      <c r="V486" s="9"/>
      <c r="W486" s="9"/>
      <c r="X486" s="9"/>
      <c r="Y486" s="19">
        <v>517</v>
      </c>
      <c r="Z486" s="19"/>
      <c r="AA486" s="19"/>
      <c r="AB486" s="19"/>
      <c r="AC486" s="19"/>
      <c r="AD486" s="19"/>
      <c r="AE486" s="20"/>
      <c r="AF486" s="20"/>
      <c r="AG486" s="20"/>
      <c r="AH486" s="20"/>
      <c r="AI486" s="20"/>
      <c r="AJ486" s="20"/>
      <c r="AK486" s="20"/>
    </row>
    <row r="487" spans="1:37" customFormat="1" ht="14.45" x14ac:dyDescent="0.35">
      <c r="A487" s="45" t="s">
        <v>831</v>
      </c>
      <c r="B487" s="46" t="s">
        <v>723</v>
      </c>
      <c r="C487" s="46" t="s">
        <v>832</v>
      </c>
      <c r="D487" s="12" t="str">
        <f>IF(ISBLANK(A487),"",IF(F487=0,"",AVERAGE(G487:XFD487)/3))</f>
        <v/>
      </c>
      <c r="E487" s="16" t="str">
        <f>IF(F487&gt;=18,"Qualify","Non-Qualify")</f>
        <v>Non-Qualify</v>
      </c>
      <c r="F487" s="13">
        <f>IF(ISBLANK(A487),"",COUNT(G487:XFD487)*3)</f>
        <v>0</v>
      </c>
      <c r="G487" s="1"/>
      <c r="H487" s="2"/>
      <c r="I487" s="2"/>
      <c r="J487" s="2"/>
      <c r="K487" s="2"/>
      <c r="L487" s="3"/>
      <c r="M487" s="4"/>
      <c r="N487" s="5"/>
      <c r="O487" s="5"/>
      <c r="P487" s="5"/>
      <c r="Q487" s="5"/>
      <c r="R487" s="8"/>
      <c r="S487" s="9"/>
      <c r="T487" s="9"/>
      <c r="U487" s="9"/>
      <c r="V487" s="9"/>
      <c r="W487" s="9"/>
      <c r="X487" s="9"/>
      <c r="Y487" s="19"/>
      <c r="Z487" s="19"/>
      <c r="AA487" s="19"/>
      <c r="AB487" s="19"/>
      <c r="AC487" s="19"/>
      <c r="AD487" s="19"/>
      <c r="AE487" s="20"/>
      <c r="AF487" s="20"/>
      <c r="AG487" s="20"/>
      <c r="AH487" s="20"/>
      <c r="AI487" s="20"/>
      <c r="AJ487" s="20"/>
      <c r="AK487" s="20"/>
    </row>
    <row r="488" spans="1:37" customFormat="1" ht="14.45" x14ac:dyDescent="0.35">
      <c r="A488" s="45" t="s">
        <v>831</v>
      </c>
      <c r="B488" s="46" t="s">
        <v>57</v>
      </c>
      <c r="C488" s="46" t="s">
        <v>833</v>
      </c>
      <c r="D488" s="12" t="str">
        <f>IF(ISBLANK(A488),"",IF(F488=0,"",AVERAGE(G488:XFD488)/3))</f>
        <v/>
      </c>
      <c r="E488" s="16" t="str">
        <f>IF(F488&gt;=18,"Qualify","Non-Qualify")</f>
        <v>Non-Qualify</v>
      </c>
      <c r="F488" s="13">
        <f>IF(ISBLANK(A488),"",COUNT(G488:XFD488)*3)</f>
        <v>0</v>
      </c>
      <c r="G488" s="1"/>
      <c r="H488" s="2"/>
      <c r="I488" s="2"/>
      <c r="J488" s="2"/>
      <c r="K488" s="2"/>
      <c r="L488" s="3"/>
      <c r="M488" s="4"/>
      <c r="N488" s="5"/>
      <c r="O488" s="5"/>
      <c r="P488" s="5"/>
      <c r="Q488" s="5"/>
      <c r="R488" s="8"/>
      <c r="S488" s="9"/>
      <c r="T488" s="9"/>
      <c r="U488" s="9"/>
      <c r="V488" s="9"/>
      <c r="W488" s="9"/>
      <c r="X488" s="9"/>
      <c r="Y488" s="19"/>
      <c r="Z488" s="19"/>
      <c r="AA488" s="19"/>
      <c r="AB488" s="19"/>
      <c r="AC488" s="19"/>
      <c r="AD488" s="19"/>
      <c r="AE488" s="20"/>
      <c r="AF488" s="20"/>
      <c r="AG488" s="20"/>
      <c r="AH488" s="20"/>
      <c r="AI488" s="20"/>
      <c r="AJ488" s="20"/>
      <c r="AK488" s="20"/>
    </row>
    <row r="489" spans="1:37" customFormat="1" ht="14.45" x14ac:dyDescent="0.35">
      <c r="A489" s="45" t="s">
        <v>1354</v>
      </c>
      <c r="B489" s="46" t="s">
        <v>1355</v>
      </c>
      <c r="C489" s="46" t="s">
        <v>1356</v>
      </c>
      <c r="D489" s="12">
        <f>IF(ISBLANK(A489),"",IF(F489=0,"",AVERAGE(G489:XFD489)/3))</f>
        <v>173.2222222222222</v>
      </c>
      <c r="E489" s="16" t="str">
        <f>IF(F489&gt;=18,"Qualify","Non-Qualify")</f>
        <v>Non-Qualify</v>
      </c>
      <c r="F489" s="13">
        <f>IF(ISBLANK(A489),"",COUNT(G489:XFD489)*3)</f>
        <v>9</v>
      </c>
      <c r="G489" s="1"/>
      <c r="H489" s="2"/>
      <c r="I489" s="2"/>
      <c r="J489" s="2"/>
      <c r="K489" s="2"/>
      <c r="L489" s="3"/>
      <c r="M489" s="4"/>
      <c r="N489" s="5"/>
      <c r="O489" s="5"/>
      <c r="P489" s="5"/>
      <c r="Q489" s="5"/>
      <c r="R489" s="8"/>
      <c r="S489" s="9"/>
      <c r="T489" s="9"/>
      <c r="U489" s="9"/>
      <c r="V489" s="9"/>
      <c r="W489" s="9"/>
      <c r="X489" s="9"/>
      <c r="Y489" s="19"/>
      <c r="Z489" s="19"/>
      <c r="AA489" s="19"/>
      <c r="AB489" s="19"/>
      <c r="AC489" s="19"/>
      <c r="AD489" s="19"/>
      <c r="AE489" s="20">
        <v>566</v>
      </c>
      <c r="AF489" s="20"/>
      <c r="AG489" s="20"/>
      <c r="AH489" s="20">
        <v>529</v>
      </c>
      <c r="AI489" s="20">
        <v>464</v>
      </c>
      <c r="AJ489" s="20"/>
      <c r="AK489" s="20"/>
    </row>
    <row r="490" spans="1:37" customFormat="1" ht="14.45" x14ac:dyDescent="0.35">
      <c r="A490" s="45" t="s">
        <v>834</v>
      </c>
      <c r="B490" s="46" t="s">
        <v>294</v>
      </c>
      <c r="C490" s="46" t="s">
        <v>835</v>
      </c>
      <c r="D490" s="12">
        <f>IF(ISBLANK(A490),"",IF(F490=0,"",AVERAGE(G490:XFD490)/3))</f>
        <v>162.66666666666666</v>
      </c>
      <c r="E490" s="16" t="str">
        <f>IF(F490&gt;=18,"Qualify","Non-Qualify")</f>
        <v>Non-Qualify</v>
      </c>
      <c r="F490" s="13">
        <f>IF(ISBLANK(A490),"",COUNT(G490:XFD490)*3)</f>
        <v>6</v>
      </c>
      <c r="G490" s="1"/>
      <c r="H490" s="2"/>
      <c r="I490" s="2">
        <v>502</v>
      </c>
      <c r="J490" s="2">
        <v>474</v>
      </c>
      <c r="K490" s="2"/>
      <c r="L490" s="3"/>
      <c r="M490" s="4"/>
      <c r="N490" s="5"/>
      <c r="O490" s="5"/>
      <c r="P490" s="5"/>
      <c r="Q490" s="5"/>
      <c r="R490" s="8"/>
      <c r="S490" s="9"/>
      <c r="T490" s="9"/>
      <c r="U490" s="9"/>
      <c r="V490" s="9"/>
      <c r="W490" s="9"/>
      <c r="X490" s="9"/>
      <c r="Y490" s="19"/>
      <c r="Z490" s="19"/>
      <c r="AA490" s="19"/>
      <c r="AB490" s="19"/>
      <c r="AC490" s="19"/>
      <c r="AD490" s="19"/>
      <c r="AE490" s="20"/>
      <c r="AF490" s="20"/>
      <c r="AG490" s="20"/>
      <c r="AH490" s="20"/>
      <c r="AI490" s="20"/>
      <c r="AJ490" s="20"/>
      <c r="AK490" s="20"/>
    </row>
    <row r="491" spans="1:37" customFormat="1" ht="14.45" x14ac:dyDescent="0.35">
      <c r="A491" s="45" t="s">
        <v>836</v>
      </c>
      <c r="B491" s="46" t="s">
        <v>311</v>
      </c>
      <c r="C491" s="46"/>
      <c r="D491" s="12">
        <f>IF(ISBLANK(A491),"",IF(F491=0,"",AVERAGE(G491:XFD491)/3))</f>
        <v>203.88888888888889</v>
      </c>
      <c r="E491" s="16" t="str">
        <f>IF(F491&gt;=18,"Qualify","Non-Qualify")</f>
        <v>Non-Qualify</v>
      </c>
      <c r="F491" s="13">
        <f>IF(ISBLANK(A491),"",COUNT(G491:XFD491)*3)</f>
        <v>9</v>
      </c>
      <c r="G491" s="1">
        <v>582</v>
      </c>
      <c r="H491" s="2"/>
      <c r="I491" s="2">
        <v>645</v>
      </c>
      <c r="J491" s="2">
        <v>608</v>
      </c>
      <c r="K491" s="2"/>
      <c r="L491" s="3"/>
      <c r="M491" s="4"/>
      <c r="N491" s="5"/>
      <c r="O491" s="5"/>
      <c r="P491" s="5"/>
      <c r="Q491" s="5"/>
      <c r="R491" s="8"/>
      <c r="S491" s="9"/>
      <c r="T491" s="9"/>
      <c r="U491" s="9"/>
      <c r="V491" s="9"/>
      <c r="W491" s="9"/>
      <c r="X491" s="9"/>
      <c r="Y491" s="19"/>
      <c r="Z491" s="19"/>
      <c r="AA491" s="19"/>
      <c r="AB491" s="19"/>
      <c r="AC491" s="19"/>
      <c r="AD491" s="19"/>
      <c r="AE491" s="20"/>
      <c r="AF491" s="20"/>
      <c r="AG491" s="20"/>
      <c r="AH491" s="20"/>
      <c r="AI491" s="20"/>
      <c r="AJ491" s="20"/>
      <c r="AK491" s="20"/>
    </row>
    <row r="492" spans="1:37" customFormat="1" ht="14.45" x14ac:dyDescent="0.35">
      <c r="A492" s="45" t="s">
        <v>837</v>
      </c>
      <c r="B492" s="46" t="s">
        <v>139</v>
      </c>
      <c r="C492" s="46"/>
      <c r="D492" s="12">
        <f>IF(ISBLANK(A492),"",IF(F492=0,"",AVERAGE(G492:XFD492)/3))</f>
        <v>217.7777777777778</v>
      </c>
      <c r="E492" s="16" t="str">
        <f>IF(F492&gt;=18,"Qualify","Non-Qualify")</f>
        <v>Non-Qualify</v>
      </c>
      <c r="F492" s="13">
        <f>IF(ISBLANK(A492),"",COUNT(G492:XFD492)*3)</f>
        <v>9</v>
      </c>
      <c r="G492" s="1"/>
      <c r="H492" s="2"/>
      <c r="I492" s="2"/>
      <c r="J492" s="2"/>
      <c r="K492" s="2"/>
      <c r="L492" s="3"/>
      <c r="M492" s="4"/>
      <c r="N492" s="5"/>
      <c r="O492" s="5"/>
      <c r="P492" s="5"/>
      <c r="Q492" s="5"/>
      <c r="R492" s="8"/>
      <c r="S492" s="9">
        <v>549</v>
      </c>
      <c r="T492" s="9"/>
      <c r="U492" s="9">
        <f>248+247+209</f>
        <v>704</v>
      </c>
      <c r="V492" s="9">
        <f>277+215+215</f>
        <v>707</v>
      </c>
      <c r="W492" s="9"/>
      <c r="X492" s="9"/>
      <c r="Y492" s="19"/>
      <c r="Z492" s="19"/>
      <c r="AA492" s="19"/>
      <c r="AB492" s="19"/>
      <c r="AC492" s="19"/>
      <c r="AD492" s="19"/>
      <c r="AE492" s="20"/>
      <c r="AF492" s="20"/>
      <c r="AG492" s="20"/>
      <c r="AH492" s="20"/>
      <c r="AI492" s="20"/>
      <c r="AJ492" s="20"/>
      <c r="AK492" s="20"/>
    </row>
    <row r="493" spans="1:37" customFormat="1" ht="14.45" x14ac:dyDescent="0.35">
      <c r="A493" s="45" t="s">
        <v>838</v>
      </c>
      <c r="B493" s="46" t="s">
        <v>839</v>
      </c>
      <c r="C493" s="46" t="s">
        <v>840</v>
      </c>
      <c r="D493" s="12" t="str">
        <f>IF(ISBLANK(A493),"",IF(F493=0,"",AVERAGE(G493:XFD493)/3))</f>
        <v/>
      </c>
      <c r="E493" s="16" t="str">
        <f>IF(F493&gt;=18,"Qualify","Non-Qualify")</f>
        <v>Non-Qualify</v>
      </c>
      <c r="F493" s="13">
        <f>IF(ISBLANK(A493),"",COUNT(G493:XFD493)*3)</f>
        <v>0</v>
      </c>
      <c r="G493" s="1"/>
      <c r="H493" s="2"/>
      <c r="I493" s="2"/>
      <c r="J493" s="2"/>
      <c r="K493" s="2"/>
      <c r="L493" s="3"/>
      <c r="M493" s="4"/>
      <c r="N493" s="5"/>
      <c r="O493" s="5"/>
      <c r="P493" s="5"/>
      <c r="Q493" s="5"/>
      <c r="R493" s="8"/>
      <c r="S493" s="9"/>
      <c r="T493" s="9"/>
      <c r="U493" s="9"/>
      <c r="V493" s="9"/>
      <c r="W493" s="9"/>
      <c r="X493" s="9"/>
      <c r="Y493" s="19"/>
      <c r="Z493" s="19"/>
      <c r="AA493" s="19"/>
      <c r="AB493" s="19"/>
      <c r="AC493" s="19"/>
      <c r="AD493" s="19"/>
      <c r="AE493" s="20"/>
      <c r="AF493" s="20"/>
      <c r="AG493" s="20"/>
      <c r="AH493" s="20"/>
      <c r="AI493" s="20"/>
      <c r="AJ493" s="20"/>
      <c r="AK493" s="20"/>
    </row>
    <row r="494" spans="1:37" customFormat="1" ht="14.45" x14ac:dyDescent="0.35">
      <c r="A494" s="45" t="s">
        <v>1357</v>
      </c>
      <c r="B494" s="46" t="s">
        <v>294</v>
      </c>
      <c r="C494" s="46" t="s">
        <v>1358</v>
      </c>
      <c r="D494" s="12">
        <f>IF(ISBLANK(A494),"",IF(F494=0,"",AVERAGE(G494:XFD494)/3))</f>
        <v>182.7777777777778</v>
      </c>
      <c r="E494" s="16" t="str">
        <f>IF(F494&gt;=18,"Qualify","Non-Qualify")</f>
        <v>Non-Qualify</v>
      </c>
      <c r="F494" s="13">
        <f>IF(ISBLANK(A494),"",COUNT(G494:XFD494)*3)</f>
        <v>9</v>
      </c>
      <c r="G494" s="1"/>
      <c r="H494" s="2"/>
      <c r="I494" s="2"/>
      <c r="J494" s="2"/>
      <c r="K494" s="2"/>
      <c r="L494" s="3"/>
      <c r="M494" s="4"/>
      <c r="N494" s="5"/>
      <c r="O494" s="5"/>
      <c r="P494" s="5"/>
      <c r="Q494" s="5"/>
      <c r="R494" s="8"/>
      <c r="S494" s="9"/>
      <c r="T494" s="9"/>
      <c r="U494" s="9"/>
      <c r="V494" s="9"/>
      <c r="W494" s="9"/>
      <c r="X494" s="9"/>
      <c r="Y494" s="19"/>
      <c r="Z494" s="19"/>
      <c r="AA494" s="19"/>
      <c r="AB494" s="19"/>
      <c r="AC494" s="19"/>
      <c r="AD494" s="19"/>
      <c r="AE494" s="20">
        <v>534</v>
      </c>
      <c r="AF494" s="20"/>
      <c r="AG494" s="20"/>
      <c r="AH494" s="20">
        <v>560</v>
      </c>
      <c r="AI494" s="20">
        <v>551</v>
      </c>
      <c r="AJ494" s="20"/>
      <c r="AK494" s="20"/>
    </row>
    <row r="495" spans="1:37" customFormat="1" ht="14.45" x14ac:dyDescent="0.35">
      <c r="A495" s="45" t="s">
        <v>841</v>
      </c>
      <c r="B495" s="46" t="s">
        <v>842</v>
      </c>
      <c r="C495" s="46" t="s">
        <v>843</v>
      </c>
      <c r="D495" s="12">
        <f>IF(ISBLANK(A495),"",IF(F495=0,"",AVERAGE(G495:XFD495)/3))</f>
        <v>209.55555555555554</v>
      </c>
      <c r="E495" s="16" t="str">
        <f>IF(F495&gt;=18,"Qualify","Non-Qualify")</f>
        <v>Non-Qualify</v>
      </c>
      <c r="F495" s="13">
        <f>IF(ISBLANK(A495),"",COUNT(G495:XFD495)*3)</f>
        <v>9</v>
      </c>
      <c r="G495" s="1"/>
      <c r="H495" s="2"/>
      <c r="I495" s="2"/>
      <c r="J495" s="2"/>
      <c r="K495" s="2"/>
      <c r="L495" s="3"/>
      <c r="M495" s="4">
        <v>573</v>
      </c>
      <c r="N495" s="5"/>
      <c r="O495" s="5">
        <v>601</v>
      </c>
      <c r="P495" s="5">
        <v>712</v>
      </c>
      <c r="Q495" s="5"/>
      <c r="R495" s="8"/>
      <c r="S495" s="9"/>
      <c r="T495" s="9"/>
      <c r="U495" s="9"/>
      <c r="V495" s="9"/>
      <c r="W495" s="9"/>
      <c r="X495" s="9"/>
      <c r="Y495" s="19"/>
      <c r="Z495" s="19"/>
      <c r="AA495" s="19"/>
      <c r="AB495" s="19"/>
      <c r="AC495" s="19"/>
      <c r="AD495" s="19"/>
      <c r="AE495" s="20"/>
      <c r="AF495" s="20"/>
      <c r="AG495" s="20"/>
      <c r="AH495" s="20"/>
      <c r="AI495" s="20"/>
      <c r="AJ495" s="20"/>
      <c r="AK495" s="20"/>
    </row>
    <row r="496" spans="1:37" customFormat="1" ht="14.45" x14ac:dyDescent="0.35">
      <c r="A496" s="45" t="s">
        <v>841</v>
      </c>
      <c r="B496" s="46" t="s">
        <v>842</v>
      </c>
      <c r="C496" s="46" t="s">
        <v>843</v>
      </c>
      <c r="D496" s="12">
        <f>IF(ISBLANK(A496),"",IF(F496=0,"",AVERAGE(G496:XFD496)/3))</f>
        <v>230.33333333333334</v>
      </c>
      <c r="E496" s="16" t="str">
        <f>IF(F496&gt;=18,"Qualify","Non-Qualify")</f>
        <v>Non-Qualify</v>
      </c>
      <c r="F496" s="13">
        <f>IF(ISBLANK(A496),"",COUNT(G496:XFD496)*3)</f>
        <v>9</v>
      </c>
      <c r="G496" s="1"/>
      <c r="H496" s="2"/>
      <c r="I496" s="2"/>
      <c r="J496" s="2"/>
      <c r="K496" s="2"/>
      <c r="L496" s="3"/>
      <c r="M496" s="4"/>
      <c r="N496" s="5"/>
      <c r="O496" s="5"/>
      <c r="P496" s="5"/>
      <c r="Q496" s="5"/>
      <c r="R496" s="8"/>
      <c r="S496" s="9"/>
      <c r="T496" s="9"/>
      <c r="U496" s="9"/>
      <c r="V496" s="9"/>
      <c r="W496" s="9"/>
      <c r="X496" s="9"/>
      <c r="Y496" s="19"/>
      <c r="Z496" s="19"/>
      <c r="AA496" s="19"/>
      <c r="AB496" s="19"/>
      <c r="AC496" s="19"/>
      <c r="AD496" s="19"/>
      <c r="AE496" s="20">
        <v>752</v>
      </c>
      <c r="AF496" s="20"/>
      <c r="AG496" s="20"/>
      <c r="AH496" s="20">
        <v>717</v>
      </c>
      <c r="AI496" s="20">
        <v>604</v>
      </c>
      <c r="AJ496" s="20"/>
      <c r="AK496" s="20"/>
    </row>
    <row r="497" spans="1:37" customFormat="1" ht="14.45" x14ac:dyDescent="0.35">
      <c r="A497" s="45" t="s">
        <v>844</v>
      </c>
      <c r="B497" s="46" t="s">
        <v>278</v>
      </c>
      <c r="C497" s="46" t="s">
        <v>845</v>
      </c>
      <c r="D497" s="12">
        <f>IF(ISBLANK(A497),"",IF(F497=0,"",AVERAGE(G497:XFD497)/3))</f>
        <v>213</v>
      </c>
      <c r="E497" s="16" t="str">
        <f>IF(F497&gt;=18,"Qualify","Non-Qualify")</f>
        <v>Non-Qualify</v>
      </c>
      <c r="F497" s="13">
        <f>IF(ISBLANK(A497),"",COUNT(G497:XFD497)*3)</f>
        <v>9</v>
      </c>
      <c r="G497" s="1">
        <v>565</v>
      </c>
      <c r="H497" s="2"/>
      <c r="I497" s="2">
        <v>700</v>
      </c>
      <c r="J497" s="2">
        <v>652</v>
      </c>
      <c r="K497" s="2"/>
      <c r="L497" s="3"/>
      <c r="M497" s="4"/>
      <c r="N497" s="5"/>
      <c r="O497" s="5"/>
      <c r="P497" s="5"/>
      <c r="Q497" s="5"/>
      <c r="R497" s="8"/>
      <c r="S497" s="9"/>
      <c r="T497" s="9"/>
      <c r="U497" s="9"/>
      <c r="V497" s="9"/>
      <c r="W497" s="9"/>
      <c r="X497" s="9"/>
      <c r="Y497" s="19"/>
      <c r="Z497" s="19"/>
      <c r="AA497" s="19"/>
      <c r="AB497" s="19"/>
      <c r="AC497" s="19"/>
      <c r="AD497" s="19"/>
      <c r="AE497" s="20"/>
      <c r="AF497" s="20"/>
      <c r="AG497" s="20"/>
      <c r="AH497" s="20"/>
      <c r="AI497" s="20"/>
      <c r="AJ497" s="20"/>
      <c r="AK497" s="20"/>
    </row>
    <row r="498" spans="1:37" customFormat="1" ht="14.45" x14ac:dyDescent="0.35">
      <c r="A498" s="45" t="s">
        <v>1401</v>
      </c>
      <c r="B498" s="46" t="s">
        <v>673</v>
      </c>
      <c r="C498" s="46" t="s">
        <v>1359</v>
      </c>
      <c r="D498" s="12">
        <f>IF(ISBLANK(A498),"",IF(F498=0,"",AVERAGE(G498:XFD498)/3))</f>
        <v>171.7777777777778</v>
      </c>
      <c r="E498" s="16" t="str">
        <f>IF(F498&gt;=18,"Qualify","Non-Qualify")</f>
        <v>Non-Qualify</v>
      </c>
      <c r="F498" s="13">
        <f>IF(ISBLANK(A498),"",COUNT(G498:XFD498)*3)</f>
        <v>9</v>
      </c>
      <c r="G498" s="1"/>
      <c r="H498" s="2"/>
      <c r="I498" s="2"/>
      <c r="J498" s="2"/>
      <c r="K498" s="2"/>
      <c r="L498" s="3"/>
      <c r="M498" s="4"/>
      <c r="N498" s="5"/>
      <c r="O498" s="5"/>
      <c r="P498" s="5"/>
      <c r="Q498" s="5"/>
      <c r="R498" s="8"/>
      <c r="S498" s="9"/>
      <c r="T498" s="9"/>
      <c r="U498" s="9"/>
      <c r="V498" s="9"/>
      <c r="W498" s="9"/>
      <c r="X498" s="9"/>
      <c r="Y498" s="19"/>
      <c r="Z498" s="19"/>
      <c r="AA498" s="19"/>
      <c r="AB498" s="19"/>
      <c r="AC498" s="19"/>
      <c r="AD498" s="19"/>
      <c r="AE498" s="20">
        <v>596</v>
      </c>
      <c r="AF498" s="20"/>
      <c r="AG498" s="20"/>
      <c r="AH498" s="20">
        <v>429</v>
      </c>
      <c r="AI498" s="20">
        <v>521</v>
      </c>
      <c r="AJ498" s="20"/>
      <c r="AK498" s="20"/>
    </row>
    <row r="499" spans="1:37" customFormat="1" ht="14.45" x14ac:dyDescent="0.35">
      <c r="A499" s="45" t="s">
        <v>846</v>
      </c>
      <c r="B499" s="46" t="s">
        <v>301</v>
      </c>
      <c r="C499" s="46" t="s">
        <v>847</v>
      </c>
      <c r="D499" s="12">
        <f>IF(ISBLANK(A499),"",IF(F499=0,"",AVERAGE(G499:XFD499)/3))</f>
        <v>161.33333333333334</v>
      </c>
      <c r="E499" s="16" t="str">
        <f>IF(F499&gt;=18,"Qualify","Non-Qualify")</f>
        <v>Non-Qualify</v>
      </c>
      <c r="F499" s="13">
        <f>IF(ISBLANK(A499),"",COUNT(G499:XFD499)*3)</f>
        <v>9</v>
      </c>
      <c r="G499" s="1">
        <v>505</v>
      </c>
      <c r="H499" s="2"/>
      <c r="I499" s="2">
        <v>469</v>
      </c>
      <c r="J499" s="2">
        <v>478</v>
      </c>
      <c r="K499" s="2"/>
      <c r="L499" s="3"/>
      <c r="M499" s="4"/>
      <c r="N499" s="5"/>
      <c r="O499" s="5"/>
      <c r="P499" s="5"/>
      <c r="Q499" s="5"/>
      <c r="R499" s="8"/>
      <c r="S499" s="9"/>
      <c r="T499" s="9"/>
      <c r="U499" s="9"/>
      <c r="V499" s="9"/>
      <c r="W499" s="9"/>
      <c r="X499" s="9"/>
      <c r="Y499" s="19"/>
      <c r="Z499" s="19"/>
      <c r="AA499" s="19"/>
      <c r="AB499" s="19"/>
      <c r="AC499" s="19"/>
      <c r="AD499" s="19"/>
      <c r="AE499" s="20"/>
      <c r="AF499" s="20"/>
      <c r="AG499" s="20"/>
      <c r="AH499" s="20"/>
      <c r="AI499" s="20"/>
      <c r="AJ499" s="20"/>
      <c r="AK499" s="20"/>
    </row>
    <row r="500" spans="1:37" customFormat="1" ht="14.45" x14ac:dyDescent="0.35">
      <c r="A500" s="45" t="s">
        <v>848</v>
      </c>
      <c r="B500" s="46" t="s">
        <v>200</v>
      </c>
      <c r="C500" s="46" t="s">
        <v>849</v>
      </c>
      <c r="D500" s="12">
        <f>IF(ISBLANK(A500),"",IF(F500=0,"",AVERAGE(G500:XFD500)/3))</f>
        <v>197.2222222222222</v>
      </c>
      <c r="E500" s="16" t="str">
        <f>IF(F500&gt;=18,"Qualify","Non-Qualify")</f>
        <v>Non-Qualify</v>
      </c>
      <c r="F500" s="13">
        <f>IF(ISBLANK(A500),"",COUNT(G500:XFD500)*3)</f>
        <v>9</v>
      </c>
      <c r="G500" s="1"/>
      <c r="H500" s="2"/>
      <c r="I500" s="2"/>
      <c r="J500" s="2"/>
      <c r="K500" s="2"/>
      <c r="L500" s="3"/>
      <c r="M500" s="4">
        <v>581</v>
      </c>
      <c r="N500" s="5"/>
      <c r="O500" s="5">
        <v>608</v>
      </c>
      <c r="P500" s="5">
        <v>586</v>
      </c>
      <c r="Q500" s="5"/>
      <c r="R500" s="8"/>
      <c r="S500" s="9"/>
      <c r="T500" s="9"/>
      <c r="U500" s="9"/>
      <c r="V500" s="9"/>
      <c r="W500" s="9"/>
      <c r="X500" s="9"/>
      <c r="Y500" s="19"/>
      <c r="Z500" s="19"/>
      <c r="AA500" s="19"/>
      <c r="AB500" s="19"/>
      <c r="AC500" s="19"/>
      <c r="AD500" s="19"/>
      <c r="AE500" s="20"/>
      <c r="AF500" s="20"/>
      <c r="AG500" s="20"/>
      <c r="AH500" s="20"/>
      <c r="AI500" s="20"/>
      <c r="AJ500" s="20"/>
      <c r="AK500" s="20"/>
    </row>
    <row r="501" spans="1:37" customFormat="1" ht="14.45" x14ac:dyDescent="0.35">
      <c r="A501" s="45" t="s">
        <v>850</v>
      </c>
      <c r="B501" s="46" t="s">
        <v>484</v>
      </c>
      <c r="C501" s="46" t="s">
        <v>1258</v>
      </c>
      <c r="D501" s="12">
        <f>IF(ISBLANK(A501),"",IF(F501=0,"",AVERAGE(G501:XFD501)/3))</f>
        <v>203.86666666666667</v>
      </c>
      <c r="E501" s="16" t="str">
        <f>IF(F501&gt;=18,"Qualify","Non-Qualify")</f>
        <v>Non-Qualify</v>
      </c>
      <c r="F501" s="13">
        <f>IF(ISBLANK(A501),"",COUNT(G501:XFD501)*3)</f>
        <v>15</v>
      </c>
      <c r="G501" s="1"/>
      <c r="H501" s="2"/>
      <c r="I501" s="2"/>
      <c r="J501" s="2"/>
      <c r="K501" s="2"/>
      <c r="L501" s="3"/>
      <c r="M501" s="4"/>
      <c r="N501" s="5"/>
      <c r="O501" s="5"/>
      <c r="P501" s="5"/>
      <c r="Q501" s="5"/>
      <c r="R501" s="8"/>
      <c r="S501" s="9"/>
      <c r="T501" s="9"/>
      <c r="U501" s="9"/>
      <c r="V501" s="9"/>
      <c r="W501" s="9"/>
      <c r="X501" s="9"/>
      <c r="Y501" s="19"/>
      <c r="Z501" s="19"/>
      <c r="AA501" s="19">
        <v>662</v>
      </c>
      <c r="AB501" s="19">
        <v>661</v>
      </c>
      <c r="AC501" s="19"/>
      <c r="AD501" s="19"/>
      <c r="AE501" s="20">
        <v>616</v>
      </c>
      <c r="AF501" s="20"/>
      <c r="AG501" s="20"/>
      <c r="AH501" s="20">
        <v>559</v>
      </c>
      <c r="AI501" s="20">
        <v>560</v>
      </c>
      <c r="AJ501" s="20"/>
      <c r="AK501" s="20"/>
    </row>
    <row r="502" spans="1:37" customFormat="1" ht="14.45" x14ac:dyDescent="0.35">
      <c r="A502" s="45" t="s">
        <v>851</v>
      </c>
      <c r="B502" s="46" t="s">
        <v>852</v>
      </c>
      <c r="C502" s="46" t="s">
        <v>853</v>
      </c>
      <c r="D502" s="12" t="str">
        <f>IF(ISBLANK(A502),"",IF(F502=0,"",AVERAGE(G502:XFD502)/3))</f>
        <v/>
      </c>
      <c r="E502" s="16" t="str">
        <f>IF(F502&gt;=18,"Qualify","Non-Qualify")</f>
        <v>Non-Qualify</v>
      </c>
      <c r="F502" s="13">
        <f>IF(ISBLANK(A502),"",COUNT(G502:XFD502)*3)</f>
        <v>0</v>
      </c>
      <c r="G502" s="1"/>
      <c r="H502" s="2"/>
      <c r="I502" s="2"/>
      <c r="J502" s="2"/>
      <c r="K502" s="2"/>
      <c r="L502" s="3"/>
      <c r="M502" s="4"/>
      <c r="N502" s="5"/>
      <c r="O502" s="5"/>
      <c r="P502" s="5"/>
      <c r="Q502" s="5"/>
      <c r="R502" s="8"/>
      <c r="S502" s="9"/>
      <c r="T502" s="9"/>
      <c r="U502" s="9"/>
      <c r="V502" s="9"/>
      <c r="W502" s="9"/>
      <c r="X502" s="9"/>
      <c r="Y502" s="19"/>
      <c r="Z502" s="19"/>
      <c r="AA502" s="19"/>
      <c r="AB502" s="19"/>
      <c r="AC502" s="19"/>
      <c r="AD502" s="19"/>
      <c r="AE502" s="20"/>
      <c r="AF502" s="20"/>
      <c r="AG502" s="20"/>
      <c r="AH502" s="20"/>
      <c r="AI502" s="20"/>
      <c r="AJ502" s="20"/>
      <c r="AK502" s="20"/>
    </row>
    <row r="503" spans="1:37" customFormat="1" ht="14.45" x14ac:dyDescent="0.35">
      <c r="A503" s="45" t="s">
        <v>854</v>
      </c>
      <c r="B503" s="46" t="s">
        <v>855</v>
      </c>
      <c r="C503" s="46"/>
      <c r="D503" s="12">
        <f>IF(ISBLANK(A503),"",IF(F503=0,"",AVERAGE(G503:XFD503)/3))</f>
        <v>217.88888888888889</v>
      </c>
      <c r="E503" s="16" t="str">
        <f>IF(F503&gt;=18,"Qualify","Non-Qualify")</f>
        <v>Non-Qualify</v>
      </c>
      <c r="F503" s="13">
        <f>IF(ISBLANK(A503),"",COUNT(G503:XFD503)*3)</f>
        <v>9</v>
      </c>
      <c r="G503" s="1"/>
      <c r="H503" s="2"/>
      <c r="I503" s="2"/>
      <c r="J503" s="2"/>
      <c r="K503" s="2"/>
      <c r="L503" s="3"/>
      <c r="M503" s="4"/>
      <c r="N503" s="5"/>
      <c r="O503" s="5"/>
      <c r="P503" s="5"/>
      <c r="Q503" s="5"/>
      <c r="R503" s="8"/>
      <c r="S503" s="9"/>
      <c r="T503" s="9"/>
      <c r="U503" s="9"/>
      <c r="V503" s="9"/>
      <c r="W503" s="9"/>
      <c r="X503" s="9"/>
      <c r="Y503" s="19"/>
      <c r="Z503" s="19">
        <v>694</v>
      </c>
      <c r="AA503" s="19">
        <v>661</v>
      </c>
      <c r="AB503" s="19">
        <v>606</v>
      </c>
      <c r="AC503" s="19"/>
      <c r="AD503" s="19"/>
      <c r="AE503" s="20"/>
      <c r="AF503" s="20"/>
      <c r="AG503" s="20"/>
      <c r="AH503" s="20"/>
      <c r="AI503" s="20"/>
      <c r="AJ503" s="20"/>
      <c r="AK503" s="20"/>
    </row>
    <row r="504" spans="1:37" customFormat="1" ht="14.45" x14ac:dyDescent="0.35">
      <c r="A504" s="45" t="s">
        <v>1360</v>
      </c>
      <c r="B504" s="46" t="s">
        <v>95</v>
      </c>
      <c r="C504" s="46" t="s">
        <v>1361</v>
      </c>
      <c r="D504" s="12">
        <f>IF(ISBLANK(A504),"",IF(F504=0,"",AVERAGE(G504:XFD504)/3))</f>
        <v>194</v>
      </c>
      <c r="E504" s="16" t="str">
        <f>IF(F504&gt;=18,"Qualify","Non-Qualify")</f>
        <v>Non-Qualify</v>
      </c>
      <c r="F504" s="13">
        <f>IF(ISBLANK(A504),"",COUNT(G504:XFD504)*3)</f>
        <v>9</v>
      </c>
      <c r="G504" s="1"/>
      <c r="H504" s="2"/>
      <c r="I504" s="2"/>
      <c r="J504" s="2"/>
      <c r="K504" s="2"/>
      <c r="L504" s="3"/>
      <c r="M504" s="4"/>
      <c r="N504" s="5"/>
      <c r="O504" s="5"/>
      <c r="P504" s="5"/>
      <c r="Q504" s="5"/>
      <c r="R504" s="8"/>
      <c r="S504" s="9"/>
      <c r="T504" s="9"/>
      <c r="U504" s="9"/>
      <c r="V504" s="9"/>
      <c r="W504" s="9"/>
      <c r="X504" s="9"/>
      <c r="Y504" s="19"/>
      <c r="Z504" s="19"/>
      <c r="AA504" s="19"/>
      <c r="AB504" s="19"/>
      <c r="AC504" s="19"/>
      <c r="AD504" s="19"/>
      <c r="AE504" s="20">
        <v>675</v>
      </c>
      <c r="AF504" s="20"/>
      <c r="AG504" s="20"/>
      <c r="AH504" s="20">
        <v>579</v>
      </c>
      <c r="AI504" s="20">
        <v>492</v>
      </c>
      <c r="AJ504" s="20"/>
      <c r="AK504" s="20"/>
    </row>
    <row r="505" spans="1:37" customFormat="1" ht="14.45" x14ac:dyDescent="0.35">
      <c r="A505" s="45" t="s">
        <v>1362</v>
      </c>
      <c r="B505" s="46" t="s">
        <v>398</v>
      </c>
      <c r="C505" s="46" t="s">
        <v>1363</v>
      </c>
      <c r="D505" s="12">
        <f>IF(ISBLANK(A505),"",IF(F505=0,"",AVERAGE(G505:XFD505)/3))</f>
        <v>187.66666666666666</v>
      </c>
      <c r="E505" s="16" t="str">
        <f>IF(F505&gt;=18,"Qualify","Non-Qualify")</f>
        <v>Non-Qualify</v>
      </c>
      <c r="F505" s="13">
        <f>IF(ISBLANK(A505),"",COUNT(G505:XFD505)*3)</f>
        <v>9</v>
      </c>
      <c r="G505" s="1"/>
      <c r="H505" s="2"/>
      <c r="I505" s="2"/>
      <c r="J505" s="2"/>
      <c r="K505" s="2"/>
      <c r="L505" s="3"/>
      <c r="M505" s="4"/>
      <c r="N505" s="5"/>
      <c r="O505" s="5"/>
      <c r="P505" s="5"/>
      <c r="Q505" s="5"/>
      <c r="R505" s="8"/>
      <c r="S505" s="9"/>
      <c r="T505" s="9"/>
      <c r="U505" s="9"/>
      <c r="V505" s="9"/>
      <c r="W505" s="9"/>
      <c r="X505" s="9"/>
      <c r="Y505" s="19"/>
      <c r="Z505" s="19"/>
      <c r="AA505" s="19"/>
      <c r="AB505" s="19"/>
      <c r="AC505" s="19"/>
      <c r="AD505" s="19"/>
      <c r="AE505" s="20">
        <v>579</v>
      </c>
      <c r="AF505" s="20"/>
      <c r="AG505" s="20"/>
      <c r="AH505" s="20">
        <v>554</v>
      </c>
      <c r="AI505" s="20">
        <v>556</v>
      </c>
      <c r="AJ505" s="20"/>
      <c r="AK505" s="20"/>
    </row>
    <row r="506" spans="1:37" customFormat="1" ht="14.45" x14ac:dyDescent="0.35">
      <c r="A506" s="45" t="s">
        <v>1364</v>
      </c>
      <c r="B506" s="46" t="s">
        <v>726</v>
      </c>
      <c r="C506" s="46" t="s">
        <v>1365</v>
      </c>
      <c r="D506" s="12">
        <f>IF(ISBLANK(A506),"",IF(F506=0,"",AVERAGE(G506:XFD506)/3))</f>
        <v>210.83333333333334</v>
      </c>
      <c r="E506" s="16" t="str">
        <f>IF(F506&gt;=18,"Qualify","Non-Qualify")</f>
        <v>Non-Qualify</v>
      </c>
      <c r="F506" s="13">
        <f>IF(ISBLANK(A506),"",COUNT(G506:XFD506)*3)</f>
        <v>12</v>
      </c>
      <c r="G506" s="1"/>
      <c r="H506" s="2"/>
      <c r="I506" s="2"/>
      <c r="J506" s="2"/>
      <c r="K506" s="2"/>
      <c r="L506" s="3"/>
      <c r="M506" s="4"/>
      <c r="N506" s="5"/>
      <c r="O506" s="5"/>
      <c r="P506" s="5"/>
      <c r="Q506" s="5"/>
      <c r="R506" s="8"/>
      <c r="S506" s="9"/>
      <c r="T506" s="9"/>
      <c r="U506" s="9"/>
      <c r="V506" s="9"/>
      <c r="W506" s="9"/>
      <c r="X506" s="9"/>
      <c r="Y506" s="19"/>
      <c r="Z506" s="19"/>
      <c r="AA506" s="19"/>
      <c r="AB506" s="19"/>
      <c r="AC506" s="19"/>
      <c r="AD506" s="19"/>
      <c r="AE506" s="20">
        <v>686</v>
      </c>
      <c r="AF506" s="20">
        <v>568</v>
      </c>
      <c r="AG506" s="20"/>
      <c r="AH506" s="20">
        <v>617</v>
      </c>
      <c r="AI506" s="20">
        <v>659</v>
      </c>
      <c r="AJ506" s="20"/>
      <c r="AK506" s="20"/>
    </row>
    <row r="507" spans="1:37" customFormat="1" ht="14.45" x14ac:dyDescent="0.35">
      <c r="A507" s="45" t="s">
        <v>856</v>
      </c>
      <c r="B507" s="46" t="s">
        <v>857</v>
      </c>
      <c r="C507" s="46"/>
      <c r="D507" s="12">
        <f>IF(ISBLANK(A507),"",IF(F507=0,"",AVERAGE(G507:XFD507)/3))</f>
        <v>167</v>
      </c>
      <c r="E507" s="16" t="str">
        <f>IF(F507&gt;=18,"Qualify","Non-Qualify")</f>
        <v>Non-Qualify</v>
      </c>
      <c r="F507" s="13">
        <f>IF(ISBLANK(A507),"",COUNT(G507:XFD507)*3)</f>
        <v>3</v>
      </c>
      <c r="G507" s="1"/>
      <c r="H507" s="2"/>
      <c r="I507" s="2"/>
      <c r="J507" s="2"/>
      <c r="K507" s="2"/>
      <c r="L507" s="3"/>
      <c r="M507" s="4"/>
      <c r="N507" s="5"/>
      <c r="O507" s="5"/>
      <c r="P507" s="5"/>
      <c r="Q507" s="5"/>
      <c r="R507" s="8"/>
      <c r="S507" s="9">
        <v>501</v>
      </c>
      <c r="T507" s="9"/>
      <c r="U507" s="9"/>
      <c r="V507" s="9"/>
      <c r="W507" s="9"/>
      <c r="X507" s="9"/>
      <c r="Y507" s="19"/>
      <c r="Z507" s="19"/>
      <c r="AA507" s="19"/>
      <c r="AB507" s="19"/>
      <c r="AC507" s="19"/>
      <c r="AD507" s="19"/>
      <c r="AE507" s="20"/>
      <c r="AF507" s="20"/>
      <c r="AG507" s="20"/>
      <c r="AH507" s="20"/>
      <c r="AI507" s="20"/>
      <c r="AJ507" s="20"/>
      <c r="AK507" s="20"/>
    </row>
    <row r="508" spans="1:37" customFormat="1" ht="14.45" x14ac:dyDescent="0.35">
      <c r="A508" s="45" t="s">
        <v>1366</v>
      </c>
      <c r="B508" s="46" t="s">
        <v>1367</v>
      </c>
      <c r="C508" s="46" t="s">
        <v>1368</v>
      </c>
      <c r="D508" s="12">
        <f>IF(ISBLANK(A508),"",IF(F508=0,"",AVERAGE(G508:XFD508)/3))</f>
        <v>217</v>
      </c>
      <c r="E508" s="16" t="str">
        <f>IF(F508&gt;=18,"Qualify","Non-Qualify")</f>
        <v>Non-Qualify</v>
      </c>
      <c r="F508" s="13">
        <f>IF(ISBLANK(A508),"",COUNT(G508:XFD508)*3)</f>
        <v>9</v>
      </c>
      <c r="G508" s="1"/>
      <c r="H508" s="2"/>
      <c r="I508" s="2"/>
      <c r="J508" s="2"/>
      <c r="K508" s="2"/>
      <c r="L508" s="3"/>
      <c r="M508" s="4"/>
      <c r="N508" s="5"/>
      <c r="O508" s="5"/>
      <c r="P508" s="5"/>
      <c r="Q508" s="5"/>
      <c r="R508" s="8"/>
      <c r="S508" s="9"/>
      <c r="T508" s="9"/>
      <c r="U508" s="9"/>
      <c r="V508" s="9"/>
      <c r="W508" s="9"/>
      <c r="X508" s="9"/>
      <c r="Y508" s="19"/>
      <c r="Z508" s="19"/>
      <c r="AA508" s="19"/>
      <c r="AB508" s="19"/>
      <c r="AC508" s="19"/>
      <c r="AD508" s="19"/>
      <c r="AE508" s="20">
        <v>537</v>
      </c>
      <c r="AF508" s="20"/>
      <c r="AG508" s="20"/>
      <c r="AH508" s="20">
        <v>676</v>
      </c>
      <c r="AI508" s="20">
        <v>740</v>
      </c>
      <c r="AJ508" s="20"/>
      <c r="AK508" s="20"/>
    </row>
    <row r="509" spans="1:37" customFormat="1" ht="14.45" x14ac:dyDescent="0.35">
      <c r="A509" s="45" t="s">
        <v>858</v>
      </c>
      <c r="B509" s="46" t="s">
        <v>533</v>
      </c>
      <c r="C509" s="46" t="s">
        <v>859</v>
      </c>
      <c r="D509" s="12" t="str">
        <f>IF(ISBLANK(A509),"",IF(F509=0,"",AVERAGE(G509:XFD509)/3))</f>
        <v/>
      </c>
      <c r="E509" s="16" t="str">
        <f>IF(F509&gt;=18,"Qualify","Non-Qualify")</f>
        <v>Non-Qualify</v>
      </c>
      <c r="F509" s="13">
        <f>IF(ISBLANK(A509),"",COUNT(G509:XFD509)*3)</f>
        <v>0</v>
      </c>
      <c r="G509" s="1"/>
      <c r="H509" s="2"/>
      <c r="I509" s="2"/>
      <c r="J509" s="2"/>
      <c r="K509" s="2"/>
      <c r="L509" s="3"/>
      <c r="M509" s="4"/>
      <c r="N509" s="5"/>
      <c r="O509" s="5"/>
      <c r="P509" s="5"/>
      <c r="Q509" s="5"/>
      <c r="R509" s="8"/>
      <c r="S509" s="9"/>
      <c r="T509" s="9"/>
      <c r="U509" s="9"/>
      <c r="V509" s="9"/>
      <c r="W509" s="9"/>
      <c r="X509" s="9"/>
      <c r="Y509" s="19"/>
      <c r="Z509" s="19"/>
      <c r="AA509" s="19"/>
      <c r="AB509" s="19"/>
      <c r="AC509" s="19"/>
      <c r="AD509" s="19"/>
      <c r="AE509" s="20"/>
      <c r="AF509" s="20"/>
      <c r="AG509" s="20"/>
      <c r="AH509" s="20"/>
      <c r="AI509" s="20"/>
      <c r="AJ509" s="20"/>
      <c r="AK509" s="20"/>
    </row>
    <row r="510" spans="1:37" customFormat="1" ht="14.45" x14ac:dyDescent="0.35">
      <c r="A510" s="45" t="s">
        <v>860</v>
      </c>
      <c r="B510" s="46" t="s">
        <v>87</v>
      </c>
      <c r="C510" s="46" t="s">
        <v>861</v>
      </c>
      <c r="D510" s="12" t="str">
        <f>IF(ISBLANK(A510),"",IF(F510=0,"",AVERAGE(G510:XFD510)/3))</f>
        <v/>
      </c>
      <c r="E510" s="16" t="str">
        <f>IF(F510&gt;=18,"Qualify","Non-Qualify")</f>
        <v>Non-Qualify</v>
      </c>
      <c r="F510" s="13">
        <f>IF(ISBLANK(A510),"",COUNT(G510:XFD510)*3)</f>
        <v>0</v>
      </c>
      <c r="G510" s="1"/>
      <c r="H510" s="2"/>
      <c r="I510" s="2"/>
      <c r="J510" s="2"/>
      <c r="K510" s="2"/>
      <c r="L510" s="3"/>
      <c r="M510" s="4"/>
      <c r="N510" s="5"/>
      <c r="O510" s="5"/>
      <c r="P510" s="5"/>
      <c r="Q510" s="5"/>
      <c r="R510" s="8"/>
      <c r="S510" s="9"/>
      <c r="T510" s="9"/>
      <c r="U510" s="9"/>
      <c r="V510" s="9"/>
      <c r="W510" s="9"/>
      <c r="X510" s="9"/>
      <c r="Y510" s="19"/>
      <c r="Z510" s="19"/>
      <c r="AA510" s="19"/>
      <c r="AB510" s="19"/>
      <c r="AC510" s="19"/>
      <c r="AD510" s="19"/>
      <c r="AE510" s="20"/>
      <c r="AF510" s="20"/>
      <c r="AG510" s="20"/>
      <c r="AH510" s="20"/>
      <c r="AI510" s="20"/>
      <c r="AJ510" s="20"/>
      <c r="AK510" s="20"/>
    </row>
    <row r="511" spans="1:37" customFormat="1" ht="14.45" x14ac:dyDescent="0.35">
      <c r="A511" s="45" t="s">
        <v>862</v>
      </c>
      <c r="B511" s="46" t="s">
        <v>863</v>
      </c>
      <c r="C511" s="46" t="s">
        <v>864</v>
      </c>
      <c r="D511" s="12" t="str">
        <f>IF(ISBLANK(A511),"",IF(F511=0,"",AVERAGE(G511:XFD511)/3))</f>
        <v/>
      </c>
      <c r="E511" s="16" t="str">
        <f>IF(F511&gt;=18,"Qualify","Non-Qualify")</f>
        <v>Non-Qualify</v>
      </c>
      <c r="F511" s="13">
        <f>IF(ISBLANK(A511),"",COUNT(G511:XFD511)*3)</f>
        <v>0</v>
      </c>
      <c r="G511" s="1"/>
      <c r="H511" s="2"/>
      <c r="I511" s="2"/>
      <c r="J511" s="2"/>
      <c r="K511" s="2"/>
      <c r="L511" s="3"/>
      <c r="M511" s="4"/>
      <c r="N511" s="5"/>
      <c r="O511" s="5"/>
      <c r="P511" s="5"/>
      <c r="Q511" s="5"/>
      <c r="R511" s="8"/>
      <c r="S511" s="9"/>
      <c r="T511" s="9"/>
      <c r="U511" s="9"/>
      <c r="V511" s="9"/>
      <c r="W511" s="9"/>
      <c r="X511" s="9"/>
      <c r="Y511" s="19"/>
      <c r="Z511" s="19"/>
      <c r="AA511" s="19"/>
      <c r="AB511" s="19"/>
      <c r="AC511" s="19"/>
      <c r="AD511" s="19"/>
      <c r="AE511" s="20"/>
      <c r="AF511" s="20"/>
      <c r="AG511" s="20"/>
      <c r="AH511" s="20"/>
      <c r="AI511" s="20"/>
      <c r="AJ511" s="20"/>
      <c r="AK511" s="20"/>
    </row>
    <row r="512" spans="1:37" customFormat="1" ht="14.45" x14ac:dyDescent="0.35">
      <c r="A512" s="45" t="s">
        <v>871</v>
      </c>
      <c r="B512" s="46" t="s">
        <v>872</v>
      </c>
      <c r="C512" s="46" t="s">
        <v>873</v>
      </c>
      <c r="D512" s="12" t="str">
        <f>IF(ISBLANK(A512),"",IF(F512=0,"",AVERAGE(G512:XFD512)/3))</f>
        <v/>
      </c>
      <c r="E512" s="16" t="str">
        <f>IF(F512&gt;=18,"Qualify","Non-Qualify")</f>
        <v>Non-Qualify</v>
      </c>
      <c r="F512" s="13">
        <f>IF(ISBLANK(A512),"",COUNT(G512:XFD512)*3)</f>
        <v>0</v>
      </c>
      <c r="G512" s="1"/>
      <c r="H512" s="2"/>
      <c r="I512" s="2"/>
      <c r="J512" s="2"/>
      <c r="K512" s="2"/>
      <c r="L512" s="3"/>
      <c r="M512" s="4"/>
      <c r="N512" s="5"/>
      <c r="O512" s="5"/>
      <c r="P512" s="5"/>
      <c r="Q512" s="5"/>
      <c r="R512" s="8"/>
      <c r="S512" s="9"/>
      <c r="T512" s="9"/>
      <c r="U512" s="9"/>
      <c r="V512" s="9"/>
      <c r="W512" s="9"/>
      <c r="X512" s="9"/>
      <c r="Y512" s="19"/>
      <c r="Z512" s="19"/>
      <c r="AA512" s="19"/>
      <c r="AB512" s="19"/>
      <c r="AC512" s="19"/>
      <c r="AD512" s="19"/>
      <c r="AE512" s="20"/>
      <c r="AF512" s="20"/>
      <c r="AG512" s="20"/>
      <c r="AH512" s="20"/>
      <c r="AI512" s="20"/>
      <c r="AJ512" s="20"/>
      <c r="AK512" s="20"/>
    </row>
    <row r="513" spans="1:37" customFormat="1" ht="14.45" x14ac:dyDescent="0.35">
      <c r="A513" s="45" t="s">
        <v>876</v>
      </c>
      <c r="B513" s="46" t="s">
        <v>30</v>
      </c>
      <c r="C513" s="46" t="s">
        <v>877</v>
      </c>
      <c r="D513" s="12" t="str">
        <f>IF(ISBLANK(A513),"",IF(F513=0,"",AVERAGE(G513:XFD513)/3))</f>
        <v/>
      </c>
      <c r="E513" s="16" t="str">
        <f>IF(F513&gt;=18,"Qualify","Non-Qualify")</f>
        <v>Non-Qualify</v>
      </c>
      <c r="F513" s="13">
        <f>IF(ISBLANK(A513),"",COUNT(G513:XFD513)*3)</f>
        <v>0</v>
      </c>
      <c r="G513" s="1"/>
      <c r="H513" s="2"/>
      <c r="I513" s="2"/>
      <c r="J513" s="2"/>
      <c r="K513" s="2"/>
      <c r="L513" s="3"/>
      <c r="M513" s="4"/>
      <c r="N513" s="5"/>
      <c r="O513" s="5"/>
      <c r="P513" s="5"/>
      <c r="Q513" s="5"/>
      <c r="R513" s="8"/>
      <c r="S513" s="9"/>
      <c r="T513" s="9"/>
      <c r="U513" s="9"/>
      <c r="V513" s="9"/>
      <c r="W513" s="9"/>
      <c r="X513" s="9"/>
      <c r="Y513" s="19"/>
      <c r="Z513" s="19"/>
      <c r="AA513" s="19"/>
      <c r="AB513" s="19"/>
      <c r="AC513" s="19"/>
      <c r="AD513" s="19"/>
      <c r="AE513" s="20"/>
      <c r="AF513" s="20"/>
      <c r="AG513" s="20"/>
      <c r="AH513" s="20"/>
      <c r="AI513" s="20"/>
      <c r="AJ513" s="20"/>
      <c r="AK513" s="20"/>
    </row>
    <row r="514" spans="1:37" customFormat="1" ht="14.45" x14ac:dyDescent="0.35">
      <c r="A514" s="45" t="s">
        <v>1369</v>
      </c>
      <c r="B514" s="46" t="s">
        <v>1370</v>
      </c>
      <c r="C514" s="46" t="s">
        <v>1371</v>
      </c>
      <c r="D514" s="12">
        <f>IF(ISBLANK(A514),"",IF(F514=0,"",AVERAGE(G514:XFD514)/3))</f>
        <v>206.55555555555554</v>
      </c>
      <c r="E514" s="16" t="str">
        <f>IF(F514&gt;=18,"Qualify","Non-Qualify")</f>
        <v>Non-Qualify</v>
      </c>
      <c r="F514" s="13">
        <f>IF(ISBLANK(A514),"",COUNT(G514:XFD514)*3)</f>
        <v>9</v>
      </c>
      <c r="G514" s="1"/>
      <c r="H514" s="2"/>
      <c r="I514" s="2"/>
      <c r="J514" s="2"/>
      <c r="K514" s="2"/>
      <c r="L514" s="3"/>
      <c r="M514" s="4"/>
      <c r="N514" s="5"/>
      <c r="O514" s="5"/>
      <c r="P514" s="5"/>
      <c r="Q514" s="5"/>
      <c r="R514" s="8"/>
      <c r="S514" s="9"/>
      <c r="T514" s="9"/>
      <c r="U514" s="9"/>
      <c r="V514" s="9"/>
      <c r="W514" s="9"/>
      <c r="X514" s="9"/>
      <c r="Y514" s="19"/>
      <c r="Z514" s="19"/>
      <c r="AA514" s="19"/>
      <c r="AB514" s="19"/>
      <c r="AC514" s="19"/>
      <c r="AD514" s="19"/>
      <c r="AE514" s="20">
        <v>608</v>
      </c>
      <c r="AF514" s="20"/>
      <c r="AG514" s="20"/>
      <c r="AH514" s="20">
        <v>665</v>
      </c>
      <c r="AI514" s="20">
        <v>586</v>
      </c>
      <c r="AJ514" s="20"/>
      <c r="AK514" s="20"/>
    </row>
    <row r="515" spans="1:37" customFormat="1" ht="14.45" x14ac:dyDescent="0.35">
      <c r="A515" s="45" t="s">
        <v>884</v>
      </c>
      <c r="B515" s="46" t="s">
        <v>107</v>
      </c>
      <c r="C515" s="46" t="s">
        <v>885</v>
      </c>
      <c r="D515" s="12" t="str">
        <f>IF(ISBLANK(A515),"",IF(F515=0,"",AVERAGE(G515:XFD515)/3))</f>
        <v/>
      </c>
      <c r="E515" s="16" t="str">
        <f>IF(F515&gt;=18,"Qualify","Non-Qualify")</f>
        <v>Non-Qualify</v>
      </c>
      <c r="F515" s="13">
        <f>IF(ISBLANK(A515),"",COUNT(G515:XFD515)*3)</f>
        <v>0</v>
      </c>
      <c r="G515" s="1"/>
      <c r="H515" s="2"/>
      <c r="I515" s="2"/>
      <c r="J515" s="2"/>
      <c r="K515" s="2"/>
      <c r="L515" s="3"/>
      <c r="M515" s="4"/>
      <c r="N515" s="5"/>
      <c r="O515" s="5"/>
      <c r="P515" s="5"/>
      <c r="Q515" s="5"/>
      <c r="R515" s="8"/>
      <c r="S515" s="9"/>
      <c r="T515" s="9"/>
      <c r="U515" s="9"/>
      <c r="V515" s="9"/>
      <c r="W515" s="9"/>
      <c r="X515" s="9"/>
      <c r="Y515" s="19"/>
      <c r="Z515" s="19"/>
      <c r="AA515" s="19"/>
      <c r="AB515" s="19"/>
      <c r="AC515" s="19"/>
      <c r="AD515" s="19"/>
      <c r="AE515" s="20"/>
      <c r="AF515" s="20"/>
      <c r="AG515" s="20"/>
      <c r="AH515" s="20"/>
      <c r="AI515" s="20"/>
      <c r="AJ515" s="20"/>
      <c r="AK515" s="20"/>
    </row>
    <row r="516" spans="1:37" customFormat="1" ht="14.45" x14ac:dyDescent="0.35">
      <c r="A516" s="45" t="s">
        <v>886</v>
      </c>
      <c r="B516" s="46" t="s">
        <v>1290</v>
      </c>
      <c r="C516" s="46" t="s">
        <v>1372</v>
      </c>
      <c r="D516" s="12">
        <f>IF(ISBLANK(A516),"",IF(F516=0,"",AVERAGE(G516:XFD516)/3))</f>
        <v>177.66666666666666</v>
      </c>
      <c r="E516" s="16" t="str">
        <f>IF(F516&gt;=18,"Qualify","Non-Qualify")</f>
        <v>Non-Qualify</v>
      </c>
      <c r="F516" s="13">
        <f>IF(ISBLANK(A516),"",COUNT(G516:XFD516)*3)</f>
        <v>9</v>
      </c>
      <c r="G516" s="1"/>
      <c r="H516" s="2"/>
      <c r="I516" s="2"/>
      <c r="J516" s="2"/>
      <c r="K516" s="2"/>
      <c r="L516" s="3"/>
      <c r="M516" s="4"/>
      <c r="N516" s="5"/>
      <c r="O516" s="5"/>
      <c r="P516" s="5"/>
      <c r="Q516" s="5"/>
      <c r="R516" s="8"/>
      <c r="S516" s="9"/>
      <c r="T516" s="9"/>
      <c r="U516" s="9"/>
      <c r="V516" s="9"/>
      <c r="W516" s="9"/>
      <c r="X516" s="9"/>
      <c r="Y516" s="19"/>
      <c r="Z516" s="19"/>
      <c r="AA516" s="19"/>
      <c r="AB516" s="19"/>
      <c r="AC516" s="19"/>
      <c r="AD516" s="19"/>
      <c r="AE516" s="20">
        <v>552</v>
      </c>
      <c r="AF516" s="20"/>
      <c r="AG516" s="20"/>
      <c r="AH516" s="20">
        <v>481</v>
      </c>
      <c r="AI516" s="20">
        <v>566</v>
      </c>
      <c r="AJ516" s="20"/>
      <c r="AK516" s="20"/>
    </row>
    <row r="517" spans="1:37" customFormat="1" ht="14.45" x14ac:dyDescent="0.35">
      <c r="A517" s="45" t="s">
        <v>886</v>
      </c>
      <c r="B517" s="46" t="s">
        <v>30</v>
      </c>
      <c r="C517" s="46" t="s">
        <v>887</v>
      </c>
      <c r="D517" s="12" t="str">
        <f>IF(ISBLANK(A517),"",IF(F517=0,"",AVERAGE(G517:XFD517)/3))</f>
        <v/>
      </c>
      <c r="E517" s="16" t="str">
        <f>IF(F517&gt;=18,"Qualify","Non-Qualify")</f>
        <v>Non-Qualify</v>
      </c>
      <c r="F517" s="13">
        <f>IF(ISBLANK(A517),"",COUNT(G517:XFD517)*3)</f>
        <v>0</v>
      </c>
      <c r="G517" s="1"/>
      <c r="H517" s="2"/>
      <c r="I517" s="2"/>
      <c r="J517" s="2"/>
      <c r="K517" s="2"/>
      <c r="L517" s="3"/>
      <c r="M517" s="4"/>
      <c r="N517" s="5"/>
      <c r="O517" s="5"/>
      <c r="P517" s="5"/>
      <c r="Q517" s="5"/>
      <c r="R517" s="8"/>
      <c r="S517" s="9"/>
      <c r="T517" s="9"/>
      <c r="U517" s="9"/>
      <c r="V517" s="9"/>
      <c r="W517" s="9"/>
      <c r="X517" s="9"/>
      <c r="Y517" s="19"/>
      <c r="Z517" s="19"/>
      <c r="AA517" s="19"/>
      <c r="AB517" s="19"/>
      <c r="AC517" s="19"/>
      <c r="AD517" s="19"/>
      <c r="AE517" s="20"/>
      <c r="AF517" s="20"/>
      <c r="AG517" s="20"/>
      <c r="AH517" s="20"/>
      <c r="AI517" s="20"/>
      <c r="AJ517" s="20"/>
      <c r="AK517" s="20"/>
    </row>
    <row r="518" spans="1:37" customFormat="1" ht="14.45" x14ac:dyDescent="0.35">
      <c r="A518" s="45" t="s">
        <v>891</v>
      </c>
      <c r="B518" s="46" t="s">
        <v>93</v>
      </c>
      <c r="C518" s="46" t="s">
        <v>892</v>
      </c>
      <c r="D518" s="12" t="str">
        <f>IF(ISBLANK(A518),"",IF(F518=0,"",AVERAGE(G518:XFD518)/3))</f>
        <v/>
      </c>
      <c r="E518" s="16" t="str">
        <f>IF(F518&gt;=18,"Qualify","Non-Qualify")</f>
        <v>Non-Qualify</v>
      </c>
      <c r="F518" s="13">
        <f>IF(ISBLANK(A518),"",COUNT(G518:XFD518)*3)</f>
        <v>0</v>
      </c>
      <c r="G518" s="1"/>
      <c r="H518" s="2"/>
      <c r="I518" s="2"/>
      <c r="J518" s="2"/>
      <c r="K518" s="2"/>
      <c r="L518" s="3"/>
      <c r="M518" s="4"/>
      <c r="N518" s="5"/>
      <c r="O518" s="5"/>
      <c r="P518" s="5"/>
      <c r="Q518" s="5"/>
      <c r="R518" s="8"/>
      <c r="S518" s="9"/>
      <c r="T518" s="9"/>
      <c r="U518" s="9"/>
      <c r="V518" s="9"/>
      <c r="W518" s="9"/>
      <c r="X518" s="9"/>
      <c r="Y518" s="19"/>
      <c r="Z518" s="19"/>
      <c r="AA518" s="19"/>
      <c r="AB518" s="19"/>
      <c r="AC518" s="19"/>
      <c r="AD518" s="19"/>
      <c r="AE518" s="20"/>
      <c r="AF518" s="20"/>
      <c r="AG518" s="20"/>
      <c r="AH518" s="20"/>
      <c r="AI518" s="20"/>
      <c r="AJ518" s="20"/>
      <c r="AK518" s="20"/>
    </row>
    <row r="519" spans="1:37" customFormat="1" ht="14.45" x14ac:dyDescent="0.35">
      <c r="A519" s="45" t="s">
        <v>891</v>
      </c>
      <c r="B519" s="46" t="s">
        <v>191</v>
      </c>
      <c r="C519" s="46"/>
      <c r="D519" s="12">
        <f>IF(ISBLANK(A519),"",IF(F519=0,"",AVERAGE(G519:XFD519)/3))</f>
        <v>189.55555555555554</v>
      </c>
      <c r="E519" s="16" t="str">
        <f>IF(F519&gt;=18,"Qualify","Non-Qualify")</f>
        <v>Non-Qualify</v>
      </c>
      <c r="F519" s="13">
        <f>IF(ISBLANK(A519),"",COUNT(G519:XFD519)*3)</f>
        <v>9</v>
      </c>
      <c r="G519" s="1"/>
      <c r="H519" s="2"/>
      <c r="I519" s="2"/>
      <c r="J519" s="2"/>
      <c r="K519" s="2"/>
      <c r="L519" s="3"/>
      <c r="M519" s="4"/>
      <c r="N519" s="5"/>
      <c r="O519" s="5"/>
      <c r="P519" s="5"/>
      <c r="Q519" s="5"/>
      <c r="R519" s="8"/>
      <c r="S519" s="9">
        <v>599</v>
      </c>
      <c r="T519" s="9"/>
      <c r="U519" s="9">
        <f>178+228+151</f>
        <v>557</v>
      </c>
      <c r="V519" s="9">
        <f>162+173+215</f>
        <v>550</v>
      </c>
      <c r="W519" s="9"/>
      <c r="X519" s="9"/>
      <c r="Y519" s="19"/>
      <c r="Z519" s="19"/>
      <c r="AA519" s="19"/>
      <c r="AB519" s="19"/>
      <c r="AC519" s="19"/>
      <c r="AD519" s="19"/>
      <c r="AE519" s="20"/>
      <c r="AF519" s="20"/>
      <c r="AG519" s="20"/>
      <c r="AH519" s="20"/>
      <c r="AI519" s="20"/>
      <c r="AJ519" s="20"/>
      <c r="AK519" s="20"/>
    </row>
    <row r="520" spans="1:37" customFormat="1" ht="14.45" x14ac:dyDescent="0.35">
      <c r="A520" s="45" t="s">
        <v>893</v>
      </c>
      <c r="B520" s="46" t="s">
        <v>894</v>
      </c>
      <c r="C520" s="46" t="s">
        <v>282</v>
      </c>
      <c r="D520" s="12" t="str">
        <f>IF(ISBLANK(A520),"",IF(F520=0,"",AVERAGE(G520:XFD520)/3))</f>
        <v/>
      </c>
      <c r="E520" s="16" t="str">
        <f>IF(F520&gt;=18,"Qualify","Non-Qualify")</f>
        <v>Non-Qualify</v>
      </c>
      <c r="F520" s="13">
        <f>IF(ISBLANK(A520),"",COUNT(G520:XFD520)*3)</f>
        <v>0</v>
      </c>
      <c r="G520" s="1"/>
      <c r="H520" s="2"/>
      <c r="I520" s="2"/>
      <c r="J520" s="2"/>
      <c r="K520" s="2"/>
      <c r="L520" s="3"/>
      <c r="M520" s="4"/>
      <c r="N520" s="5"/>
      <c r="O520" s="5"/>
      <c r="P520" s="5"/>
      <c r="Q520" s="5"/>
      <c r="R520" s="8"/>
      <c r="S520" s="9"/>
      <c r="T520" s="9"/>
      <c r="U520" s="9"/>
      <c r="V520" s="9"/>
      <c r="W520" s="9"/>
      <c r="X520" s="9"/>
      <c r="Y520" s="19"/>
      <c r="Z520" s="19"/>
      <c r="AA520" s="19"/>
      <c r="AB520" s="19"/>
      <c r="AC520" s="19"/>
      <c r="AD520" s="19"/>
      <c r="AE520" s="20"/>
      <c r="AF520" s="20"/>
      <c r="AG520" s="20"/>
      <c r="AH520" s="20"/>
      <c r="AI520" s="20"/>
      <c r="AJ520" s="20"/>
      <c r="AK520" s="20"/>
    </row>
    <row r="521" spans="1:37" customFormat="1" ht="14.45" x14ac:dyDescent="0.35">
      <c r="A521" s="45" t="s">
        <v>895</v>
      </c>
      <c r="B521" s="46" t="s">
        <v>896</v>
      </c>
      <c r="C521" s="46" t="s">
        <v>897</v>
      </c>
      <c r="D521" s="12" t="str">
        <f>IF(ISBLANK(A521),"",IF(F521=0,"",AVERAGE(G521:XFD521)/3))</f>
        <v/>
      </c>
      <c r="E521" s="16" t="str">
        <f>IF(F521&gt;=18,"Qualify","Non-Qualify")</f>
        <v>Non-Qualify</v>
      </c>
      <c r="F521" s="13">
        <f>IF(ISBLANK(A521),"",COUNT(G521:XFD521)*3)</f>
        <v>0</v>
      </c>
      <c r="G521" s="1"/>
      <c r="H521" s="2"/>
      <c r="I521" s="2"/>
      <c r="J521" s="2"/>
      <c r="K521" s="2"/>
      <c r="L521" s="3"/>
      <c r="M521" s="4"/>
      <c r="N521" s="5"/>
      <c r="O521" s="5"/>
      <c r="P521" s="5"/>
      <c r="Q521" s="5"/>
      <c r="R521" s="8"/>
      <c r="S521" s="9"/>
      <c r="T521" s="9"/>
      <c r="U521" s="9"/>
      <c r="V521" s="9"/>
      <c r="W521" s="9"/>
      <c r="X521" s="9"/>
      <c r="Y521" s="19"/>
      <c r="Z521" s="19"/>
      <c r="AA521" s="19"/>
      <c r="AB521" s="19"/>
      <c r="AC521" s="19"/>
      <c r="AD521" s="19"/>
      <c r="AE521" s="20"/>
      <c r="AF521" s="20"/>
      <c r="AG521" s="20"/>
      <c r="AH521" s="20"/>
      <c r="AI521" s="20"/>
      <c r="AJ521" s="20"/>
      <c r="AK521" s="20"/>
    </row>
    <row r="522" spans="1:37" customFormat="1" ht="14.45" x14ac:dyDescent="0.35">
      <c r="A522" s="45" t="s">
        <v>895</v>
      </c>
      <c r="B522" s="46" t="s">
        <v>898</v>
      </c>
      <c r="C522" s="46" t="s">
        <v>899</v>
      </c>
      <c r="D522" s="12" t="str">
        <f>IF(ISBLANK(A522),"",IF(F522=0,"",AVERAGE(G522:XFD522)/3))</f>
        <v/>
      </c>
      <c r="E522" s="16" t="str">
        <f>IF(F522&gt;=18,"Qualify","Non-Qualify")</f>
        <v>Non-Qualify</v>
      </c>
      <c r="F522" s="13">
        <f>IF(ISBLANK(A522),"",COUNT(G522:XFD522)*3)</f>
        <v>0</v>
      </c>
      <c r="G522" s="1"/>
      <c r="H522" s="2"/>
      <c r="I522" s="2"/>
      <c r="J522" s="2"/>
      <c r="K522" s="2"/>
      <c r="L522" s="3"/>
      <c r="M522" s="4"/>
      <c r="N522" s="5"/>
      <c r="O522" s="5"/>
      <c r="P522" s="5"/>
      <c r="Q522" s="5"/>
      <c r="R522" s="8"/>
      <c r="S522" s="9"/>
      <c r="T522" s="9"/>
      <c r="U522" s="9"/>
      <c r="V522" s="9"/>
      <c r="W522" s="9"/>
      <c r="X522" s="9"/>
      <c r="Y522" s="19"/>
      <c r="Z522" s="19"/>
      <c r="AA522" s="19"/>
      <c r="AB522" s="19"/>
      <c r="AC522" s="19"/>
      <c r="AD522" s="19"/>
      <c r="AE522" s="20"/>
      <c r="AF522" s="20"/>
      <c r="AG522" s="20"/>
      <c r="AH522" s="20"/>
      <c r="AI522" s="20"/>
      <c r="AJ522" s="20"/>
      <c r="AK522" s="20"/>
    </row>
    <row r="523" spans="1:37" customFormat="1" ht="14.45" x14ac:dyDescent="0.35">
      <c r="A523" s="45" t="s">
        <v>895</v>
      </c>
      <c r="B523" s="46" t="s">
        <v>95</v>
      </c>
      <c r="C523" s="46" t="s">
        <v>900</v>
      </c>
      <c r="D523" s="12" t="str">
        <f>IF(ISBLANK(A523),"",IF(F523=0,"",AVERAGE(G523:XFD523)/3))</f>
        <v/>
      </c>
      <c r="E523" s="16" t="str">
        <f>IF(F523&gt;=18,"Qualify","Non-Qualify")</f>
        <v>Non-Qualify</v>
      </c>
      <c r="F523" s="13">
        <f>IF(ISBLANK(A523),"",COUNT(G523:XFD523)*3)</f>
        <v>0</v>
      </c>
      <c r="G523" s="1"/>
      <c r="H523" s="2"/>
      <c r="I523" s="2"/>
      <c r="J523" s="2"/>
      <c r="K523" s="2"/>
      <c r="L523" s="3"/>
      <c r="M523" s="4"/>
      <c r="N523" s="5"/>
      <c r="O523" s="5"/>
      <c r="P523" s="5"/>
      <c r="Q523" s="5"/>
      <c r="R523" s="8"/>
      <c r="S523" s="9"/>
      <c r="T523" s="9"/>
      <c r="U523" s="9"/>
      <c r="V523" s="9"/>
      <c r="W523" s="9"/>
      <c r="X523" s="9"/>
      <c r="Y523" s="19"/>
      <c r="Z523" s="19"/>
      <c r="AA523" s="19"/>
      <c r="AB523" s="19"/>
      <c r="AC523" s="19"/>
      <c r="AD523" s="19"/>
      <c r="AE523" s="20"/>
      <c r="AF523" s="20"/>
      <c r="AG523" s="20"/>
      <c r="AH523" s="20"/>
      <c r="AI523" s="20"/>
      <c r="AJ523" s="20"/>
      <c r="AK523" s="20"/>
    </row>
    <row r="524" spans="1:37" customFormat="1" ht="14.45" x14ac:dyDescent="0.35">
      <c r="A524" s="45" t="s">
        <v>901</v>
      </c>
      <c r="B524" s="46" t="s">
        <v>68</v>
      </c>
      <c r="C524" s="46"/>
      <c r="D524" s="12">
        <f>IF(ISBLANK(A524),"",IF(F524=0,"",AVERAGE(G524:XFD524)/3))</f>
        <v>213</v>
      </c>
      <c r="E524" s="16" t="str">
        <f>IF(F524&gt;=18,"Qualify","Non-Qualify")</f>
        <v>Non-Qualify</v>
      </c>
      <c r="F524" s="13">
        <f>IF(ISBLANK(A524),"",COUNT(G524:XFD524)*3)</f>
        <v>9</v>
      </c>
      <c r="G524" s="1"/>
      <c r="H524" s="2"/>
      <c r="I524" s="2"/>
      <c r="J524" s="2"/>
      <c r="K524" s="2"/>
      <c r="L524" s="3"/>
      <c r="M524" s="4"/>
      <c r="N524" s="5"/>
      <c r="O524" s="5"/>
      <c r="P524" s="5"/>
      <c r="Q524" s="5"/>
      <c r="R524" s="8"/>
      <c r="S524" s="9"/>
      <c r="T524" s="9"/>
      <c r="U524" s="9"/>
      <c r="V524" s="9"/>
      <c r="W524" s="9"/>
      <c r="X524" s="9"/>
      <c r="Y524" s="19">
        <v>737</v>
      </c>
      <c r="Z524" s="19"/>
      <c r="AA524" s="19">
        <v>616</v>
      </c>
      <c r="AB524" s="19">
        <v>564</v>
      </c>
      <c r="AC524" s="19"/>
      <c r="AD524" s="19"/>
      <c r="AE524" s="20"/>
      <c r="AF524" s="20"/>
      <c r="AG524" s="20"/>
      <c r="AH524" s="20"/>
      <c r="AI524" s="20"/>
      <c r="AJ524" s="20"/>
      <c r="AK524" s="20"/>
    </row>
    <row r="525" spans="1:37" customFormat="1" ht="14.45" x14ac:dyDescent="0.35">
      <c r="A525" s="45" t="s">
        <v>902</v>
      </c>
      <c r="B525" s="46" t="s">
        <v>275</v>
      </c>
      <c r="C525" s="46"/>
      <c r="D525" s="12">
        <f>IF(ISBLANK(A525),"",IF(F525=0,"",AVERAGE(G525:XFD525)/3))</f>
        <v>202.7777777777778</v>
      </c>
      <c r="E525" s="16" t="str">
        <f>IF(F525&gt;=18,"Qualify","Non-Qualify")</f>
        <v>Non-Qualify</v>
      </c>
      <c r="F525" s="13">
        <f>IF(ISBLANK(A525),"",COUNT(G525:XFD525)*3)</f>
        <v>9</v>
      </c>
      <c r="G525" s="1"/>
      <c r="H525" s="2"/>
      <c r="I525" s="2"/>
      <c r="J525" s="2"/>
      <c r="K525" s="2"/>
      <c r="L525" s="3"/>
      <c r="M525" s="4"/>
      <c r="N525" s="5"/>
      <c r="O525" s="5"/>
      <c r="P525" s="5"/>
      <c r="Q525" s="5"/>
      <c r="R525" s="8"/>
      <c r="S525" s="9"/>
      <c r="T525" s="9"/>
      <c r="U525" s="9"/>
      <c r="V525" s="9"/>
      <c r="W525" s="9"/>
      <c r="X525" s="9"/>
      <c r="Y525" s="19">
        <v>570</v>
      </c>
      <c r="Z525" s="19"/>
      <c r="AA525" s="19">
        <v>591</v>
      </c>
      <c r="AB525" s="19">
        <v>664</v>
      </c>
      <c r="AC525" s="19"/>
      <c r="AD525" s="19"/>
      <c r="AE525" s="20"/>
      <c r="AF525" s="20"/>
      <c r="AG525" s="20"/>
      <c r="AH525" s="20"/>
      <c r="AI525" s="20"/>
      <c r="AJ525" s="20"/>
      <c r="AK525" s="20"/>
    </row>
    <row r="526" spans="1:37" customFormat="1" ht="14.45" x14ac:dyDescent="0.35">
      <c r="A526" s="45" t="s">
        <v>903</v>
      </c>
      <c r="B526" s="46" t="s">
        <v>630</v>
      </c>
      <c r="C526" s="46"/>
      <c r="D526" s="12">
        <f>IF(ISBLANK(A526),"",IF(F526=0,"",AVERAGE(G526:XFD526)/3))</f>
        <v>205.44444444444446</v>
      </c>
      <c r="E526" s="16" t="str">
        <f>IF(F526&gt;=18,"Qualify","Non-Qualify")</f>
        <v>Non-Qualify</v>
      </c>
      <c r="F526" s="13">
        <f>IF(ISBLANK(A526),"",COUNT(G526:XFD526)*3)</f>
        <v>9</v>
      </c>
      <c r="G526" s="1">
        <v>587</v>
      </c>
      <c r="H526" s="2"/>
      <c r="I526" s="2">
        <v>641</v>
      </c>
      <c r="J526" s="2">
        <v>621</v>
      </c>
      <c r="K526" s="2"/>
      <c r="L526" s="3"/>
      <c r="M526" s="4"/>
      <c r="N526" s="5"/>
      <c r="O526" s="5"/>
      <c r="P526" s="5"/>
      <c r="Q526" s="5"/>
      <c r="R526" s="8"/>
      <c r="S526" s="9"/>
      <c r="T526" s="9"/>
      <c r="U526" s="9"/>
      <c r="V526" s="9"/>
      <c r="W526" s="9"/>
      <c r="X526" s="9"/>
      <c r="Y526" s="19"/>
      <c r="Z526" s="19"/>
      <c r="AA526" s="19"/>
      <c r="AB526" s="19"/>
      <c r="AC526" s="19"/>
      <c r="AD526" s="19"/>
      <c r="AE526" s="20"/>
      <c r="AF526" s="20"/>
      <c r="AG526" s="20"/>
      <c r="AH526" s="20"/>
      <c r="AI526" s="20"/>
      <c r="AJ526" s="20"/>
      <c r="AK526" s="20"/>
    </row>
    <row r="527" spans="1:37" customFormat="1" ht="14.45" x14ac:dyDescent="0.35">
      <c r="A527" s="45" t="s">
        <v>904</v>
      </c>
      <c r="B527" s="46" t="s">
        <v>90</v>
      </c>
      <c r="C527" s="46" t="s">
        <v>905</v>
      </c>
      <c r="D527" s="12" t="str">
        <f>IF(ISBLANK(A527),"",IF(F527=0,"",AVERAGE(G527:XFD527)/3))</f>
        <v/>
      </c>
      <c r="E527" s="16" t="str">
        <f>IF(F527&gt;=18,"Qualify","Non-Qualify")</f>
        <v>Non-Qualify</v>
      </c>
      <c r="F527" s="13">
        <f>IF(ISBLANK(A527),"",COUNT(G527:XFD527)*3)</f>
        <v>0</v>
      </c>
      <c r="G527" s="1"/>
      <c r="H527" s="2"/>
      <c r="I527" s="2"/>
      <c r="J527" s="2"/>
      <c r="K527" s="2"/>
      <c r="L527" s="3"/>
      <c r="M527" s="4"/>
      <c r="N527" s="5"/>
      <c r="O527" s="5"/>
      <c r="P527" s="5"/>
      <c r="Q527" s="5"/>
      <c r="R527" s="8"/>
      <c r="S527" s="9"/>
      <c r="T527" s="9"/>
      <c r="U527" s="9"/>
      <c r="V527" s="9"/>
      <c r="W527" s="9"/>
      <c r="X527" s="9"/>
      <c r="Y527" s="19"/>
      <c r="Z527" s="19"/>
      <c r="AA527" s="19"/>
      <c r="AB527" s="19"/>
      <c r="AC527" s="19"/>
      <c r="AD527" s="19"/>
      <c r="AE527" s="20"/>
      <c r="AF527" s="20"/>
      <c r="AG527" s="20"/>
      <c r="AH527" s="20"/>
      <c r="AI527" s="20"/>
      <c r="AJ527" s="20"/>
      <c r="AK527" s="20"/>
    </row>
    <row r="528" spans="1:37" customFormat="1" ht="14.45" x14ac:dyDescent="0.35">
      <c r="A528" s="45" t="s">
        <v>906</v>
      </c>
      <c r="B528" s="46" t="s">
        <v>435</v>
      </c>
      <c r="C528" s="46" t="s">
        <v>907</v>
      </c>
      <c r="D528" s="12" t="str">
        <f>IF(ISBLANK(A528),"",IF(F528=0,"",AVERAGE(G528:XFD528)/3))</f>
        <v/>
      </c>
      <c r="E528" s="16" t="str">
        <f>IF(F528&gt;=18,"Qualify","Non-Qualify")</f>
        <v>Non-Qualify</v>
      </c>
      <c r="F528" s="13">
        <f>IF(ISBLANK(A528),"",COUNT(G528:XFD528)*3)</f>
        <v>0</v>
      </c>
      <c r="G528" s="1"/>
      <c r="H528" s="2"/>
      <c r="I528" s="2"/>
      <c r="J528" s="2"/>
      <c r="K528" s="2"/>
      <c r="L528" s="3"/>
      <c r="M528" s="4"/>
      <c r="N528" s="5"/>
      <c r="O528" s="5"/>
      <c r="P528" s="5"/>
      <c r="Q528" s="5"/>
      <c r="R528" s="8"/>
      <c r="S528" s="9"/>
      <c r="T528" s="9"/>
      <c r="U528" s="9"/>
      <c r="V528" s="9"/>
      <c r="W528" s="9"/>
      <c r="X528" s="9"/>
      <c r="Y528" s="19"/>
      <c r="Z528" s="19"/>
      <c r="AA528" s="19"/>
      <c r="AB528" s="19"/>
      <c r="AC528" s="19"/>
      <c r="AD528" s="19"/>
      <c r="AE528" s="20"/>
      <c r="AF528" s="20"/>
      <c r="AG528" s="20"/>
      <c r="AH528" s="20"/>
      <c r="AI528" s="20"/>
      <c r="AJ528" s="20"/>
      <c r="AK528" s="20"/>
    </row>
    <row r="529" spans="1:37" customFormat="1" ht="14.45" x14ac:dyDescent="0.35">
      <c r="A529" s="45" t="s">
        <v>908</v>
      </c>
      <c r="B529" s="46" t="s">
        <v>344</v>
      </c>
      <c r="C529" s="46" t="s">
        <v>909</v>
      </c>
      <c r="D529" s="12" t="str">
        <f>IF(ISBLANK(A529),"",IF(F529=0,"",AVERAGE(G529:XFD529)/3))</f>
        <v/>
      </c>
      <c r="E529" s="16" t="str">
        <f>IF(F529&gt;=18,"Qualify","Non-Qualify")</f>
        <v>Non-Qualify</v>
      </c>
      <c r="F529" s="13">
        <f>IF(ISBLANK(A529),"",COUNT(G529:XFD529)*3)</f>
        <v>0</v>
      </c>
      <c r="G529" s="1"/>
      <c r="H529" s="2"/>
      <c r="I529" s="2"/>
      <c r="J529" s="2"/>
      <c r="K529" s="2"/>
      <c r="L529" s="3"/>
      <c r="M529" s="4"/>
      <c r="N529" s="5"/>
      <c r="O529" s="5"/>
      <c r="P529" s="5"/>
      <c r="Q529" s="5"/>
      <c r="R529" s="8"/>
      <c r="S529" s="9"/>
      <c r="T529" s="9"/>
      <c r="U529" s="9"/>
      <c r="V529" s="9"/>
      <c r="W529" s="9"/>
      <c r="X529" s="9"/>
      <c r="Y529" s="19"/>
      <c r="Z529" s="19"/>
      <c r="AA529" s="19"/>
      <c r="AB529" s="19"/>
      <c r="AC529" s="19"/>
      <c r="AD529" s="19"/>
      <c r="AE529" s="20"/>
      <c r="AF529" s="20"/>
      <c r="AG529" s="20"/>
      <c r="AH529" s="20"/>
      <c r="AI529" s="20"/>
      <c r="AJ529" s="20"/>
      <c r="AK529" s="20"/>
    </row>
    <row r="530" spans="1:37" customFormat="1" ht="14.45" x14ac:dyDescent="0.35">
      <c r="A530" s="45" t="s">
        <v>910</v>
      </c>
      <c r="B530" s="46" t="s">
        <v>191</v>
      </c>
      <c r="C530" s="46" t="s">
        <v>911</v>
      </c>
      <c r="D530" s="12" t="str">
        <f>IF(ISBLANK(A530),"",IF(F530=0,"",AVERAGE(G530:XFD530)/3))</f>
        <v/>
      </c>
      <c r="E530" s="16" t="str">
        <f>IF(F530&gt;=18,"Qualify","Non-Qualify")</f>
        <v>Non-Qualify</v>
      </c>
      <c r="F530" s="13">
        <f>IF(ISBLANK(A530),"",COUNT(G530:XFD530)*3)</f>
        <v>0</v>
      </c>
      <c r="G530" s="1"/>
      <c r="H530" s="2"/>
      <c r="I530" s="2"/>
      <c r="J530" s="2"/>
      <c r="K530" s="2"/>
      <c r="L530" s="3"/>
      <c r="M530" s="4"/>
      <c r="N530" s="5"/>
      <c r="O530" s="5"/>
      <c r="P530" s="5"/>
      <c r="Q530" s="5"/>
      <c r="R530" s="8"/>
      <c r="S530" s="9"/>
      <c r="T530" s="9"/>
      <c r="U530" s="9"/>
      <c r="V530" s="9"/>
      <c r="W530" s="9"/>
      <c r="X530" s="9"/>
      <c r="Y530" s="19"/>
      <c r="Z530" s="19"/>
      <c r="AA530" s="19"/>
      <c r="AB530" s="19"/>
      <c r="AC530" s="19"/>
      <c r="AD530" s="19"/>
      <c r="AE530" s="20"/>
      <c r="AF530" s="20"/>
      <c r="AG530" s="20"/>
      <c r="AH530" s="20"/>
      <c r="AI530" s="20"/>
      <c r="AJ530" s="20"/>
      <c r="AK530" s="20"/>
    </row>
    <row r="531" spans="1:37" customFormat="1" ht="14.45" x14ac:dyDescent="0.35">
      <c r="A531" s="45" t="s">
        <v>912</v>
      </c>
      <c r="B531" s="46" t="s">
        <v>78</v>
      </c>
      <c r="C531" s="46" t="s">
        <v>913</v>
      </c>
      <c r="D531" s="12">
        <f>IF(ISBLANK(A531),"",IF(F531=0,"",AVERAGE(G531:XFD531)/3))</f>
        <v>202.11111111111111</v>
      </c>
      <c r="E531" s="16" t="str">
        <f>IF(F531&gt;=18,"Qualify","Non-Qualify")</f>
        <v>Non-Qualify</v>
      </c>
      <c r="F531" s="13">
        <f>IF(ISBLANK(A531),"",COUNT(G531:XFD531)*3)</f>
        <v>9</v>
      </c>
      <c r="G531" s="1"/>
      <c r="H531" s="2"/>
      <c r="I531" s="2"/>
      <c r="J531" s="2"/>
      <c r="K531" s="2"/>
      <c r="L531" s="3"/>
      <c r="M531" s="4">
        <v>664</v>
      </c>
      <c r="N531" s="5"/>
      <c r="O531" s="5">
        <v>595</v>
      </c>
      <c r="P531" s="5">
        <v>560</v>
      </c>
      <c r="Q531" s="5"/>
      <c r="R531" s="8"/>
      <c r="S531" s="9"/>
      <c r="T531" s="9"/>
      <c r="U531" s="9"/>
      <c r="V531" s="9"/>
      <c r="W531" s="9"/>
      <c r="X531" s="9"/>
      <c r="Y531" s="19"/>
      <c r="Z531" s="19"/>
      <c r="AA531" s="19"/>
      <c r="AB531" s="19"/>
      <c r="AC531" s="19"/>
      <c r="AD531" s="19"/>
      <c r="AE531" s="20"/>
      <c r="AF531" s="20"/>
      <c r="AG531" s="20"/>
      <c r="AH531" s="20"/>
      <c r="AI531" s="20"/>
      <c r="AJ531" s="20"/>
      <c r="AK531" s="20"/>
    </row>
    <row r="532" spans="1:37" customFormat="1" ht="14.45" x14ac:dyDescent="0.35">
      <c r="A532" s="45" t="s">
        <v>914</v>
      </c>
      <c r="B532" s="46" t="s">
        <v>915</v>
      </c>
      <c r="C532" s="46"/>
      <c r="D532" s="12">
        <f>IF(ISBLANK(A532),"",IF(F532=0,"",AVERAGE(G532:XFD532)/3))</f>
        <v>218</v>
      </c>
      <c r="E532" s="16" t="str">
        <f>IF(F532&gt;=18,"Qualify","Non-Qualify")</f>
        <v>Non-Qualify</v>
      </c>
      <c r="F532" s="13">
        <f>IF(ISBLANK(A532),"",COUNT(G532:XFD532)*3)</f>
        <v>3</v>
      </c>
      <c r="G532" s="1"/>
      <c r="H532" s="2"/>
      <c r="I532" s="2"/>
      <c r="J532" s="2"/>
      <c r="K532" s="2"/>
      <c r="L532" s="3"/>
      <c r="M532" s="4"/>
      <c r="N532" s="5"/>
      <c r="O532" s="5"/>
      <c r="P532" s="5"/>
      <c r="Q532" s="5"/>
      <c r="R532" s="8"/>
      <c r="S532" s="9">
        <v>654</v>
      </c>
      <c r="T532" s="9"/>
      <c r="U532" s="9"/>
      <c r="V532" s="9"/>
      <c r="W532" s="9"/>
      <c r="X532" s="9"/>
      <c r="Y532" s="19"/>
      <c r="Z532" s="19"/>
      <c r="AA532" s="19"/>
      <c r="AB532" s="19"/>
      <c r="AC532" s="19"/>
      <c r="AD532" s="19"/>
      <c r="AE532" s="20"/>
      <c r="AF532" s="20"/>
      <c r="AG532" s="20"/>
      <c r="AH532" s="20"/>
      <c r="AI532" s="20"/>
      <c r="AJ532" s="20"/>
      <c r="AK532" s="20"/>
    </row>
    <row r="533" spans="1:37" customFormat="1" ht="14.45" x14ac:dyDescent="0.35">
      <c r="A533" s="45" t="s">
        <v>1373</v>
      </c>
      <c r="B533" s="46" t="s">
        <v>673</v>
      </c>
      <c r="C533" s="46" t="s">
        <v>1374</v>
      </c>
      <c r="D533" s="12">
        <f>IF(ISBLANK(A533),"",IF(F533=0,"",AVERAGE(G533:XFD533)/3))</f>
        <v>197.88888888888889</v>
      </c>
      <c r="E533" s="16" t="str">
        <f>IF(F533&gt;=18,"Qualify","Non-Qualify")</f>
        <v>Non-Qualify</v>
      </c>
      <c r="F533" s="13">
        <f>IF(ISBLANK(A533),"",COUNT(G533:XFD533)*3)</f>
        <v>9</v>
      </c>
      <c r="G533" s="1"/>
      <c r="H533" s="2"/>
      <c r="I533" s="2"/>
      <c r="J533" s="2"/>
      <c r="K533" s="2"/>
      <c r="L533" s="3"/>
      <c r="M533" s="4"/>
      <c r="N533" s="5"/>
      <c r="O533" s="5"/>
      <c r="P533" s="5"/>
      <c r="Q533" s="5"/>
      <c r="R533" s="8"/>
      <c r="S533" s="9"/>
      <c r="T533" s="9"/>
      <c r="U533" s="9"/>
      <c r="V533" s="9"/>
      <c r="W533" s="9"/>
      <c r="X533" s="9"/>
      <c r="Y533" s="19"/>
      <c r="Z533" s="19"/>
      <c r="AA533" s="19"/>
      <c r="AB533" s="19"/>
      <c r="AC533" s="19"/>
      <c r="AD533" s="19"/>
      <c r="AE533" s="20">
        <v>574</v>
      </c>
      <c r="AF533" s="20"/>
      <c r="AG533" s="20"/>
      <c r="AH533" s="20">
        <v>645</v>
      </c>
      <c r="AI533" s="20">
        <v>562</v>
      </c>
      <c r="AJ533" s="20"/>
      <c r="AK533" s="20"/>
    </row>
    <row r="534" spans="1:37" customFormat="1" ht="14.45" x14ac:dyDescent="0.35">
      <c r="A534" s="45" t="s">
        <v>1373</v>
      </c>
      <c r="B534" s="46" t="s">
        <v>1375</v>
      </c>
      <c r="C534" s="46" t="s">
        <v>1376</v>
      </c>
      <c r="D534" s="12">
        <f>IF(ISBLANK(A534),"",IF(F534=0,"",AVERAGE(G534:XFD534)/3))</f>
        <v>211.2222222222222</v>
      </c>
      <c r="E534" s="16" t="str">
        <f>IF(F534&gt;=18,"Qualify","Non-Qualify")</f>
        <v>Non-Qualify</v>
      </c>
      <c r="F534" s="13">
        <f>IF(ISBLANK(A534),"",COUNT(G534:XFD534)*3)</f>
        <v>9</v>
      </c>
      <c r="G534" s="1"/>
      <c r="H534" s="2"/>
      <c r="I534" s="2"/>
      <c r="J534" s="2"/>
      <c r="K534" s="2"/>
      <c r="L534" s="3"/>
      <c r="M534" s="4"/>
      <c r="N534" s="5"/>
      <c r="O534" s="5"/>
      <c r="P534" s="5"/>
      <c r="Q534" s="5"/>
      <c r="R534" s="8"/>
      <c r="S534" s="9"/>
      <c r="T534" s="9"/>
      <c r="U534" s="9"/>
      <c r="V534" s="9"/>
      <c r="W534" s="9"/>
      <c r="X534" s="9"/>
      <c r="Y534" s="19"/>
      <c r="Z534" s="19"/>
      <c r="AA534" s="19"/>
      <c r="AB534" s="19"/>
      <c r="AC534" s="19"/>
      <c r="AD534" s="19"/>
      <c r="AE534" s="20">
        <v>675</v>
      </c>
      <c r="AF534" s="20"/>
      <c r="AG534" s="20"/>
      <c r="AH534" s="20">
        <v>710</v>
      </c>
      <c r="AI534" s="20">
        <v>516</v>
      </c>
      <c r="AJ534" s="20"/>
      <c r="AK534" s="20"/>
    </row>
    <row r="535" spans="1:37" customFormat="1" ht="14.45" x14ac:dyDescent="0.35">
      <c r="A535" s="45" t="s">
        <v>1377</v>
      </c>
      <c r="B535" s="46" t="s">
        <v>1378</v>
      </c>
      <c r="C535" s="46" t="s">
        <v>1379</v>
      </c>
      <c r="D535" s="12">
        <f>IF(ISBLANK(A535),"",IF(F535=0,"",AVERAGE(G535:XFD535)/3))</f>
        <v>219.44444444444446</v>
      </c>
      <c r="E535" s="16" t="str">
        <f>IF(F535&gt;=18,"Qualify","Non-Qualify")</f>
        <v>Non-Qualify</v>
      </c>
      <c r="F535" s="13">
        <f>IF(ISBLANK(A535),"",COUNT(G535:XFD535)*3)</f>
        <v>9</v>
      </c>
      <c r="G535" s="1"/>
      <c r="H535" s="2"/>
      <c r="I535" s="2"/>
      <c r="J535" s="2"/>
      <c r="K535" s="2"/>
      <c r="L535" s="3"/>
      <c r="M535" s="4"/>
      <c r="N535" s="5"/>
      <c r="O535" s="5"/>
      <c r="P535" s="5"/>
      <c r="Q535" s="5"/>
      <c r="R535" s="8"/>
      <c r="S535" s="9"/>
      <c r="T535" s="9"/>
      <c r="U535" s="9"/>
      <c r="V535" s="9"/>
      <c r="W535" s="9"/>
      <c r="X535" s="9"/>
      <c r="Y535" s="19"/>
      <c r="Z535" s="19"/>
      <c r="AA535" s="19"/>
      <c r="AB535" s="19"/>
      <c r="AC535" s="19"/>
      <c r="AD535" s="19"/>
      <c r="AE535" s="20">
        <v>604</v>
      </c>
      <c r="AF535" s="20"/>
      <c r="AG535" s="20"/>
      <c r="AH535" s="20">
        <v>734</v>
      </c>
      <c r="AI535" s="20">
        <v>637</v>
      </c>
      <c r="AJ535" s="20"/>
      <c r="AK535" s="20"/>
    </row>
    <row r="536" spans="1:37" customFormat="1" ht="14.45" x14ac:dyDescent="0.35">
      <c r="A536" s="45" t="s">
        <v>916</v>
      </c>
      <c r="B536" s="46" t="s">
        <v>287</v>
      </c>
      <c r="C536" s="46" t="s">
        <v>917</v>
      </c>
      <c r="D536" s="12" t="str">
        <f>IF(ISBLANK(A536),"",IF(F536=0,"",AVERAGE(G536:XFD536)/3))</f>
        <v/>
      </c>
      <c r="E536" s="16" t="str">
        <f>IF(F536&gt;=18,"Qualify","Non-Qualify")</f>
        <v>Non-Qualify</v>
      </c>
      <c r="F536" s="13">
        <f>IF(ISBLANK(A536),"",COUNT(G536:XFD536)*3)</f>
        <v>0</v>
      </c>
      <c r="G536" s="1"/>
      <c r="H536" s="2"/>
      <c r="I536" s="2"/>
      <c r="J536" s="2"/>
      <c r="K536" s="2"/>
      <c r="L536" s="3"/>
      <c r="M536" s="4"/>
      <c r="N536" s="5"/>
      <c r="O536" s="5"/>
      <c r="P536" s="5"/>
      <c r="Q536" s="5"/>
      <c r="R536" s="8"/>
      <c r="S536" s="9"/>
      <c r="T536" s="9"/>
      <c r="U536" s="9"/>
      <c r="V536" s="9"/>
      <c r="W536" s="9"/>
      <c r="X536" s="9"/>
      <c r="Y536" s="19"/>
      <c r="Z536" s="19"/>
      <c r="AA536" s="19"/>
      <c r="AB536" s="19"/>
      <c r="AC536" s="19"/>
      <c r="AD536" s="19"/>
      <c r="AE536" s="20"/>
      <c r="AF536" s="20"/>
      <c r="AG536" s="20"/>
      <c r="AH536" s="20"/>
      <c r="AI536" s="20"/>
      <c r="AJ536" s="20"/>
      <c r="AK536" s="20"/>
    </row>
    <row r="537" spans="1:37" customFormat="1" ht="14.45" x14ac:dyDescent="0.35">
      <c r="A537" s="45" t="s">
        <v>1380</v>
      </c>
      <c r="B537" s="46" t="s">
        <v>766</v>
      </c>
      <c r="C537" s="46" t="s">
        <v>1381</v>
      </c>
      <c r="D537" s="12">
        <f>IF(ISBLANK(A537),"",IF(F537=0,"",AVERAGE(G537:XFD537)/3))</f>
        <v>213.33333333333334</v>
      </c>
      <c r="E537" s="16" t="str">
        <f>IF(F537&gt;=18,"Qualify","Non-Qualify")</f>
        <v>Non-Qualify</v>
      </c>
      <c r="F537" s="13">
        <f>IF(ISBLANK(A537),"",COUNT(G537:XFD537)*3)</f>
        <v>9</v>
      </c>
      <c r="G537" s="1"/>
      <c r="H537" s="2"/>
      <c r="I537" s="2"/>
      <c r="J537" s="2"/>
      <c r="K537" s="2"/>
      <c r="L537" s="3"/>
      <c r="M537" s="4"/>
      <c r="N537" s="5"/>
      <c r="O537" s="5"/>
      <c r="P537" s="5"/>
      <c r="Q537" s="5"/>
      <c r="R537" s="8"/>
      <c r="S537" s="9"/>
      <c r="T537" s="9"/>
      <c r="U537" s="9"/>
      <c r="V537" s="9"/>
      <c r="W537" s="9"/>
      <c r="X537" s="9"/>
      <c r="Y537" s="19"/>
      <c r="Z537" s="19"/>
      <c r="AA537" s="19"/>
      <c r="AB537" s="19"/>
      <c r="AC537" s="19"/>
      <c r="AD537" s="19"/>
      <c r="AE537" s="20">
        <v>604</v>
      </c>
      <c r="AF537" s="20"/>
      <c r="AG537" s="20"/>
      <c r="AH537" s="20">
        <v>672</v>
      </c>
      <c r="AI537" s="20">
        <v>644</v>
      </c>
      <c r="AJ537" s="20"/>
      <c r="AK537" s="20"/>
    </row>
    <row r="538" spans="1:37" customFormat="1" ht="14.45" x14ac:dyDescent="0.35">
      <c r="A538" s="45" t="s">
        <v>918</v>
      </c>
      <c r="B538" s="46" t="s">
        <v>919</v>
      </c>
      <c r="C538" s="46" t="s">
        <v>920</v>
      </c>
      <c r="D538" s="12" t="str">
        <f>IF(ISBLANK(A538),"",IF(F538=0,"",AVERAGE(G538:XFD538)/3))</f>
        <v/>
      </c>
      <c r="E538" s="16" t="str">
        <f>IF(F538&gt;=18,"Qualify","Non-Qualify")</f>
        <v>Non-Qualify</v>
      </c>
      <c r="F538" s="13">
        <f>IF(ISBLANK(A538),"",COUNT(G538:XFD538)*3)</f>
        <v>0</v>
      </c>
      <c r="G538" s="1"/>
      <c r="H538" s="2"/>
      <c r="I538" s="2"/>
      <c r="J538" s="2"/>
      <c r="K538" s="2"/>
      <c r="L538" s="3"/>
      <c r="M538" s="4"/>
      <c r="N538" s="5"/>
      <c r="O538" s="5"/>
      <c r="P538" s="5"/>
      <c r="Q538" s="5"/>
      <c r="R538" s="8"/>
      <c r="S538" s="9"/>
      <c r="T538" s="9"/>
      <c r="U538" s="9"/>
      <c r="V538" s="9"/>
      <c r="W538" s="9"/>
      <c r="X538" s="9"/>
      <c r="Y538" s="19"/>
      <c r="Z538" s="19"/>
      <c r="AA538" s="19"/>
      <c r="AB538" s="19"/>
      <c r="AC538" s="19"/>
      <c r="AD538" s="19"/>
      <c r="AE538" s="20"/>
      <c r="AF538" s="20"/>
      <c r="AG538" s="20"/>
      <c r="AH538" s="20"/>
      <c r="AI538" s="20"/>
      <c r="AJ538" s="20"/>
      <c r="AK538" s="20"/>
    </row>
    <row r="539" spans="1:37" customFormat="1" ht="14.45" x14ac:dyDescent="0.35">
      <c r="A539" s="45" t="s">
        <v>921</v>
      </c>
      <c r="B539" s="46" t="s">
        <v>275</v>
      </c>
      <c r="C539" s="46" t="s">
        <v>922</v>
      </c>
      <c r="D539" s="12" t="str">
        <f>IF(ISBLANK(A539),"",IF(F539=0,"",AVERAGE(G539:XFD539)/3))</f>
        <v/>
      </c>
      <c r="E539" s="16" t="str">
        <f>IF(F539&gt;=18,"Qualify","Non-Qualify")</f>
        <v>Non-Qualify</v>
      </c>
      <c r="F539" s="13">
        <f>IF(ISBLANK(A539),"",COUNT(G539:XFD539)*3)</f>
        <v>0</v>
      </c>
      <c r="G539" s="1"/>
      <c r="H539" s="2"/>
      <c r="I539" s="2"/>
      <c r="J539" s="2"/>
      <c r="K539" s="2"/>
      <c r="L539" s="3"/>
      <c r="M539" s="4"/>
      <c r="N539" s="5"/>
      <c r="O539" s="5"/>
      <c r="P539" s="5"/>
      <c r="Q539" s="5"/>
      <c r="R539" s="8"/>
      <c r="S539" s="9"/>
      <c r="T539" s="9"/>
      <c r="U539" s="9"/>
      <c r="V539" s="9"/>
      <c r="W539" s="9"/>
      <c r="X539" s="9"/>
      <c r="Y539" s="19"/>
      <c r="Z539" s="19"/>
      <c r="AA539" s="19"/>
      <c r="AB539" s="19"/>
      <c r="AC539" s="19"/>
      <c r="AD539" s="19"/>
      <c r="AE539" s="20"/>
      <c r="AF539" s="20"/>
      <c r="AG539" s="20"/>
      <c r="AH539" s="20"/>
      <c r="AI539" s="20"/>
      <c r="AJ539" s="20"/>
      <c r="AK539" s="20"/>
    </row>
    <row r="540" spans="1:37" customFormat="1" ht="14.45" x14ac:dyDescent="0.35">
      <c r="A540" s="45" t="s">
        <v>925</v>
      </c>
      <c r="B540" s="46" t="s">
        <v>926</v>
      </c>
      <c r="C540" s="46"/>
      <c r="D540" s="12">
        <f>IF(ISBLANK(A540),"",IF(F540=0,"",AVERAGE(G540:XFD540)/3))</f>
        <v>205.44444444444446</v>
      </c>
      <c r="E540" s="16" t="str">
        <f>IF(F540&gt;=18,"Qualify","Non-Qualify")</f>
        <v>Non-Qualify</v>
      </c>
      <c r="F540" s="13">
        <f>IF(ISBLANK(A540),"",COUNT(G540:XFD540)*3)</f>
        <v>9</v>
      </c>
      <c r="G540" s="1">
        <v>632</v>
      </c>
      <c r="H540" s="2"/>
      <c r="I540" s="2">
        <v>622</v>
      </c>
      <c r="J540" s="2">
        <v>595</v>
      </c>
      <c r="K540" s="2"/>
      <c r="L540" s="3"/>
      <c r="M540" s="4"/>
      <c r="N540" s="5"/>
      <c r="O540" s="5"/>
      <c r="P540" s="5"/>
      <c r="Q540" s="5"/>
      <c r="R540" s="8"/>
      <c r="S540" s="9"/>
      <c r="T540" s="9"/>
      <c r="U540" s="9"/>
      <c r="V540" s="9"/>
      <c r="W540" s="9"/>
      <c r="X540" s="9"/>
      <c r="Y540" s="19"/>
      <c r="Z540" s="19"/>
      <c r="AA540" s="19"/>
      <c r="AB540" s="19"/>
      <c r="AC540" s="19"/>
      <c r="AD540" s="19"/>
      <c r="AE540" s="20"/>
      <c r="AF540" s="20"/>
      <c r="AG540" s="20"/>
      <c r="AH540" s="20"/>
      <c r="AI540" s="20"/>
      <c r="AJ540" s="20"/>
      <c r="AK540" s="20"/>
    </row>
    <row r="541" spans="1:37" customFormat="1" ht="14.45" x14ac:dyDescent="0.35">
      <c r="A541" s="45" t="s">
        <v>927</v>
      </c>
      <c r="B541" s="46" t="s">
        <v>928</v>
      </c>
      <c r="C541" s="46" t="s">
        <v>929</v>
      </c>
      <c r="D541" s="12" t="str">
        <f>IF(ISBLANK(A541),"",IF(F541=0,"",AVERAGE(G541:XFD541)/3))</f>
        <v/>
      </c>
      <c r="E541" s="16" t="str">
        <f>IF(F541&gt;=18,"Qualify","Non-Qualify")</f>
        <v>Non-Qualify</v>
      </c>
      <c r="F541" s="13">
        <f>IF(ISBLANK(A541),"",COUNT(G541:XFD541)*3)</f>
        <v>0</v>
      </c>
      <c r="G541" s="1"/>
      <c r="H541" s="2"/>
      <c r="I541" s="2"/>
      <c r="J541" s="2"/>
      <c r="K541" s="2"/>
      <c r="L541" s="3"/>
      <c r="M541" s="4"/>
      <c r="N541" s="5"/>
      <c r="O541" s="5"/>
      <c r="P541" s="5"/>
      <c r="Q541" s="5"/>
      <c r="R541" s="8"/>
      <c r="S541" s="9"/>
      <c r="T541" s="9"/>
      <c r="U541" s="9"/>
      <c r="V541" s="9"/>
      <c r="W541" s="9"/>
      <c r="X541" s="9"/>
      <c r="Y541" s="19"/>
      <c r="Z541" s="19"/>
      <c r="AA541" s="19"/>
      <c r="AB541" s="19"/>
      <c r="AC541" s="19"/>
      <c r="AD541" s="19"/>
      <c r="AE541" s="20"/>
      <c r="AF541" s="20"/>
      <c r="AG541" s="20"/>
      <c r="AH541" s="20"/>
      <c r="AI541" s="20"/>
      <c r="AJ541" s="20"/>
      <c r="AK541" s="20"/>
    </row>
    <row r="542" spans="1:37" customFormat="1" ht="14.45" x14ac:dyDescent="0.35">
      <c r="A542" s="45" t="s">
        <v>930</v>
      </c>
      <c r="B542" s="46" t="s">
        <v>931</v>
      </c>
      <c r="C542" s="46"/>
      <c r="D542" s="12">
        <f>IF(ISBLANK(A542),"",IF(F542=0,"",AVERAGE(G542:XFD542)/3))</f>
        <v>185.7777777777778</v>
      </c>
      <c r="E542" s="16" t="str">
        <f>IF(F542&gt;=18,"Qualify","Non-Qualify")</f>
        <v>Non-Qualify</v>
      </c>
      <c r="F542" s="13">
        <f>IF(ISBLANK(A542),"",COUNT(G542:XFD542)*3)</f>
        <v>9</v>
      </c>
      <c r="G542" s="1"/>
      <c r="H542" s="2"/>
      <c r="I542" s="2"/>
      <c r="J542" s="2"/>
      <c r="K542" s="2"/>
      <c r="L542" s="3"/>
      <c r="M542" s="4"/>
      <c r="N542" s="5"/>
      <c r="O542" s="5"/>
      <c r="P542" s="5"/>
      <c r="Q542" s="5"/>
      <c r="R542" s="8"/>
      <c r="S542" s="9"/>
      <c r="T542" s="9"/>
      <c r="U542" s="9"/>
      <c r="V542" s="9"/>
      <c r="W542" s="9"/>
      <c r="X542" s="9"/>
      <c r="Y542" s="19"/>
      <c r="Z542" s="19">
        <v>571</v>
      </c>
      <c r="AA542" s="19">
        <v>525</v>
      </c>
      <c r="AB542" s="19">
        <v>576</v>
      </c>
      <c r="AC542" s="19"/>
      <c r="AD542" s="19"/>
      <c r="AE542" s="20"/>
      <c r="AF542" s="20"/>
      <c r="AG542" s="20"/>
      <c r="AH542" s="20"/>
      <c r="AI542" s="20"/>
      <c r="AJ542" s="20"/>
      <c r="AK542" s="20"/>
    </row>
    <row r="543" spans="1:37" customFormat="1" ht="14.45" x14ac:dyDescent="0.35">
      <c r="A543" s="45" t="s">
        <v>932</v>
      </c>
      <c r="B543" s="46" t="s">
        <v>90</v>
      </c>
      <c r="C543" s="46" t="s">
        <v>933</v>
      </c>
      <c r="D543" s="12" t="str">
        <f>IF(ISBLANK(A543),"",IF(F543=0,"",AVERAGE(G543:XFD543)/3))</f>
        <v/>
      </c>
      <c r="E543" s="16" t="str">
        <f>IF(F543&gt;=18,"Qualify","Non-Qualify")</f>
        <v>Non-Qualify</v>
      </c>
      <c r="F543" s="13">
        <f>IF(ISBLANK(A543),"",COUNT(G543:XFD543)*3)</f>
        <v>0</v>
      </c>
      <c r="G543" s="1"/>
      <c r="H543" s="2"/>
      <c r="I543" s="2"/>
      <c r="J543" s="2"/>
      <c r="K543" s="2"/>
      <c r="L543" s="3"/>
      <c r="M543" s="4"/>
      <c r="N543" s="5"/>
      <c r="O543" s="5"/>
      <c r="P543" s="5"/>
      <c r="Q543" s="5"/>
      <c r="R543" s="8"/>
      <c r="S543" s="9"/>
      <c r="T543" s="9"/>
      <c r="U543" s="9"/>
      <c r="V543" s="9"/>
      <c r="W543" s="9"/>
      <c r="X543" s="9"/>
      <c r="Y543" s="19"/>
      <c r="Z543" s="19"/>
      <c r="AA543" s="19"/>
      <c r="AB543" s="19"/>
      <c r="AC543" s="19"/>
      <c r="AD543" s="19"/>
      <c r="AE543" s="20"/>
      <c r="AF543" s="20"/>
      <c r="AG543" s="20"/>
      <c r="AH543" s="20"/>
      <c r="AI543" s="20"/>
      <c r="AJ543" s="20"/>
      <c r="AK543" s="20"/>
    </row>
    <row r="544" spans="1:37" customFormat="1" ht="14.45" x14ac:dyDescent="0.35">
      <c r="A544" s="45" t="s">
        <v>934</v>
      </c>
      <c r="B544" s="46" t="s">
        <v>75</v>
      </c>
      <c r="C544" s="46" t="s">
        <v>935</v>
      </c>
      <c r="D544" s="12" t="str">
        <f>IF(ISBLANK(A544),"",IF(F544=0,"",AVERAGE(G544:XFD544)/3))</f>
        <v/>
      </c>
      <c r="E544" s="16" t="str">
        <f>IF(F544&gt;=18,"Qualify","Non-Qualify")</f>
        <v>Non-Qualify</v>
      </c>
      <c r="F544" s="13">
        <f>IF(ISBLANK(A544),"",COUNT(G544:XFD544)*3)</f>
        <v>0</v>
      </c>
      <c r="G544" s="1"/>
      <c r="H544" s="2"/>
      <c r="I544" s="2"/>
      <c r="J544" s="2"/>
      <c r="K544" s="2"/>
      <c r="L544" s="3"/>
      <c r="M544" s="4"/>
      <c r="N544" s="5"/>
      <c r="O544" s="5"/>
      <c r="P544" s="5"/>
      <c r="Q544" s="5"/>
      <c r="R544" s="8"/>
      <c r="S544" s="9"/>
      <c r="T544" s="9"/>
      <c r="U544" s="9"/>
      <c r="V544" s="9"/>
      <c r="W544" s="9"/>
      <c r="X544" s="9"/>
      <c r="Y544" s="19"/>
      <c r="Z544" s="19"/>
      <c r="AA544" s="19"/>
      <c r="AB544" s="19"/>
      <c r="AC544" s="19"/>
      <c r="AD544" s="19"/>
      <c r="AE544" s="20"/>
      <c r="AF544" s="20"/>
      <c r="AG544" s="20"/>
      <c r="AH544" s="20"/>
      <c r="AI544" s="20"/>
      <c r="AJ544" s="20"/>
      <c r="AK544" s="20"/>
    </row>
    <row r="545" spans="1:37" customFormat="1" ht="14.45" x14ac:dyDescent="0.35">
      <c r="A545" s="45" t="s">
        <v>936</v>
      </c>
      <c r="B545" s="46" t="s">
        <v>134</v>
      </c>
      <c r="C545" s="46"/>
      <c r="D545" s="12">
        <f>IF(ISBLANK(A545),"",IF(F545=0,"",AVERAGE(G545:XFD545)/3))</f>
        <v>217.08333333333334</v>
      </c>
      <c r="E545" s="16" t="str">
        <f>IF(F545&gt;=18,"Qualify","Non-Qualify")</f>
        <v>Non-Qualify</v>
      </c>
      <c r="F545" s="13">
        <f>IF(ISBLANK(A545),"",COUNT(G545:XFD545)*3)</f>
        <v>12</v>
      </c>
      <c r="G545" s="1"/>
      <c r="H545" s="2"/>
      <c r="I545" s="2"/>
      <c r="J545" s="2"/>
      <c r="K545" s="2"/>
      <c r="L545" s="3"/>
      <c r="M545" s="4"/>
      <c r="N545" s="5"/>
      <c r="O545" s="5"/>
      <c r="P545" s="5"/>
      <c r="Q545" s="5"/>
      <c r="R545" s="8"/>
      <c r="S545" s="9"/>
      <c r="T545" s="9"/>
      <c r="U545" s="9"/>
      <c r="V545" s="9"/>
      <c r="W545" s="9"/>
      <c r="X545" s="9"/>
      <c r="Y545" s="19">
        <v>621</v>
      </c>
      <c r="Z545" s="19">
        <v>683</v>
      </c>
      <c r="AA545" s="19">
        <v>658</v>
      </c>
      <c r="AB545" s="19">
        <v>643</v>
      </c>
      <c r="AC545" s="19"/>
      <c r="AD545" s="19"/>
      <c r="AE545" s="20"/>
      <c r="AF545" s="20"/>
      <c r="AG545" s="20"/>
      <c r="AH545" s="20"/>
      <c r="AI545" s="20"/>
      <c r="AJ545" s="20"/>
      <c r="AK545" s="20"/>
    </row>
    <row r="546" spans="1:37" customFormat="1" ht="14.45" x14ac:dyDescent="0.35">
      <c r="A546" s="45" t="s">
        <v>937</v>
      </c>
      <c r="B546" s="46" t="s">
        <v>90</v>
      </c>
      <c r="C546" s="46"/>
      <c r="D546" s="12">
        <f>IF(ISBLANK(A546),"",IF(F546=0,"",AVERAGE(G546:XFD546)/3))</f>
        <v>193.66666666666666</v>
      </c>
      <c r="E546" s="16" t="str">
        <f>IF(F546&gt;=18,"Qualify","Non-Qualify")</f>
        <v>Non-Qualify</v>
      </c>
      <c r="F546" s="13">
        <f>IF(ISBLANK(A546),"",COUNT(G546:XFD546)*3)</f>
        <v>9</v>
      </c>
      <c r="G546" s="1">
        <v>511</v>
      </c>
      <c r="H546" s="2"/>
      <c r="I546" s="2">
        <v>612</v>
      </c>
      <c r="J546" s="2">
        <v>620</v>
      </c>
      <c r="K546" s="2"/>
      <c r="L546" s="3"/>
      <c r="M546" s="4"/>
      <c r="N546" s="5"/>
      <c r="O546" s="5"/>
      <c r="P546" s="5"/>
      <c r="Q546" s="5"/>
      <c r="R546" s="8"/>
      <c r="S546" s="9"/>
      <c r="T546" s="9"/>
      <c r="U546" s="9"/>
      <c r="V546" s="9"/>
      <c r="W546" s="9"/>
      <c r="X546" s="9"/>
      <c r="Y546" s="19"/>
      <c r="Z546" s="19"/>
      <c r="AA546" s="19"/>
      <c r="AB546" s="19"/>
      <c r="AC546" s="19"/>
      <c r="AD546" s="19"/>
      <c r="AE546" s="20"/>
      <c r="AF546" s="20"/>
      <c r="AG546" s="20"/>
      <c r="AH546" s="20"/>
      <c r="AI546" s="20"/>
      <c r="AJ546" s="20"/>
      <c r="AK546" s="20"/>
    </row>
    <row r="547" spans="1:37" customFormat="1" ht="14.45" x14ac:dyDescent="0.35">
      <c r="A547" s="45" t="s">
        <v>938</v>
      </c>
      <c r="B547" s="46" t="s">
        <v>134</v>
      </c>
      <c r="C547" s="46" t="s">
        <v>939</v>
      </c>
      <c r="D547" s="12">
        <f>IF(ISBLANK(A547),"",IF(F547=0,"",AVERAGE(G547:XFD547)/3))</f>
        <v>207.7777777777778</v>
      </c>
      <c r="E547" s="16" t="str">
        <f>IF(F547&gt;=18,"Qualify","Non-Qualify")</f>
        <v>Non-Qualify</v>
      </c>
      <c r="F547" s="13">
        <f>IF(ISBLANK(A547),"",COUNT(G547:XFD547)*3)</f>
        <v>9</v>
      </c>
      <c r="G547" s="1"/>
      <c r="H547" s="2"/>
      <c r="I547" s="2"/>
      <c r="J547" s="2"/>
      <c r="K547" s="2"/>
      <c r="L547" s="3"/>
      <c r="M547" s="4"/>
      <c r="N547" s="5"/>
      <c r="O547" s="5"/>
      <c r="P547" s="5"/>
      <c r="Q547" s="5"/>
      <c r="R547" s="8"/>
      <c r="S547" s="9"/>
      <c r="T547" s="9"/>
      <c r="U547" s="9"/>
      <c r="V547" s="9"/>
      <c r="W547" s="9"/>
      <c r="X547" s="9"/>
      <c r="Y547" s="19">
        <v>666</v>
      </c>
      <c r="Z547" s="19"/>
      <c r="AA547" s="19">
        <v>574</v>
      </c>
      <c r="AB547" s="19">
        <v>630</v>
      </c>
      <c r="AC547" s="19"/>
      <c r="AD547" s="19"/>
      <c r="AE547" s="20"/>
      <c r="AF547" s="20"/>
      <c r="AG547" s="20"/>
      <c r="AH547" s="20"/>
      <c r="AI547" s="20"/>
      <c r="AJ547" s="20"/>
      <c r="AK547" s="20"/>
    </row>
    <row r="548" spans="1:37" customFormat="1" ht="14.45" x14ac:dyDescent="0.35">
      <c r="A548" s="45" t="s">
        <v>1382</v>
      </c>
      <c r="B548" s="46" t="s">
        <v>1274</v>
      </c>
      <c r="C548" s="46" t="s">
        <v>1383</v>
      </c>
      <c r="D548" s="12">
        <f>IF(ISBLANK(A548),"",IF(F548=0,"",AVERAGE(G548:XFD548)/3))</f>
        <v>208.88888888888889</v>
      </c>
      <c r="E548" s="16" t="str">
        <f>IF(F548&gt;=18,"Qualify","Non-Qualify")</f>
        <v>Non-Qualify</v>
      </c>
      <c r="F548" s="13">
        <f>IF(ISBLANK(A548),"",COUNT(G548:XFD548)*3)</f>
        <v>9</v>
      </c>
      <c r="G548" s="1"/>
      <c r="H548" s="2"/>
      <c r="I548" s="2"/>
      <c r="J548" s="2"/>
      <c r="K548" s="2"/>
      <c r="L548" s="3"/>
      <c r="M548" s="4"/>
      <c r="N548" s="5"/>
      <c r="O548" s="5"/>
      <c r="P548" s="5"/>
      <c r="Q548" s="5"/>
      <c r="R548" s="8"/>
      <c r="S548" s="9"/>
      <c r="T548" s="9"/>
      <c r="U548" s="9"/>
      <c r="V548" s="9"/>
      <c r="W548" s="9"/>
      <c r="X548" s="9"/>
      <c r="Y548" s="19"/>
      <c r="Z548" s="19"/>
      <c r="AA548" s="19"/>
      <c r="AB548" s="19"/>
      <c r="AC548" s="19"/>
      <c r="AD548" s="19"/>
      <c r="AE548" s="20">
        <v>614</v>
      </c>
      <c r="AF548" s="20"/>
      <c r="AG548" s="20"/>
      <c r="AH548" s="20">
        <v>650</v>
      </c>
      <c r="AI548" s="20">
        <v>616</v>
      </c>
      <c r="AJ548" s="20"/>
      <c r="AK548" s="20"/>
    </row>
    <row r="549" spans="1:37" customFormat="1" ht="14.45" x14ac:dyDescent="0.35">
      <c r="A549" s="45" t="s">
        <v>398</v>
      </c>
      <c r="B549" s="46" t="s">
        <v>296</v>
      </c>
      <c r="C549" s="46" t="s">
        <v>940</v>
      </c>
      <c r="D549" s="12" t="str">
        <f>IF(ISBLANK(A549),"",IF(F549=0,"",AVERAGE(G549:XFD549)/3))</f>
        <v/>
      </c>
      <c r="E549" s="16" t="str">
        <f>IF(F549&gt;=18,"Qualify","Non-Qualify")</f>
        <v>Non-Qualify</v>
      </c>
      <c r="F549" s="13">
        <f>IF(ISBLANK(A549),"",COUNT(G549:XFD549)*3)</f>
        <v>0</v>
      </c>
      <c r="G549" s="1"/>
      <c r="H549" s="2"/>
      <c r="I549" s="2"/>
      <c r="J549" s="2"/>
      <c r="K549" s="2"/>
      <c r="L549" s="3"/>
      <c r="M549" s="4"/>
      <c r="N549" s="5"/>
      <c r="O549" s="5"/>
      <c r="P549" s="5"/>
      <c r="Q549" s="5"/>
      <c r="R549" s="8"/>
      <c r="S549" s="9"/>
      <c r="T549" s="9"/>
      <c r="U549" s="9"/>
      <c r="V549" s="9"/>
      <c r="W549" s="9"/>
      <c r="X549" s="9"/>
      <c r="Y549" s="19"/>
      <c r="Z549" s="19"/>
      <c r="AA549" s="19"/>
      <c r="AB549" s="19"/>
      <c r="AC549" s="19"/>
      <c r="AD549" s="19"/>
      <c r="AE549" s="20"/>
      <c r="AF549" s="20"/>
      <c r="AG549" s="20"/>
      <c r="AH549" s="20"/>
      <c r="AI549" s="20"/>
      <c r="AJ549" s="20"/>
      <c r="AK549" s="20"/>
    </row>
    <row r="550" spans="1:37" customFormat="1" ht="14.45" x14ac:dyDescent="0.35">
      <c r="A550" s="45" t="s">
        <v>941</v>
      </c>
      <c r="B550" s="46" t="s">
        <v>199</v>
      </c>
      <c r="C550" s="46" t="s">
        <v>942</v>
      </c>
      <c r="D550" s="12" t="str">
        <f>IF(ISBLANK(A550),"",IF(F550=0,"",AVERAGE(G550:XFD550)/3))</f>
        <v/>
      </c>
      <c r="E550" s="16" t="str">
        <f>IF(F550&gt;=18,"Qualify","Non-Qualify")</f>
        <v>Non-Qualify</v>
      </c>
      <c r="F550" s="13">
        <f>IF(ISBLANK(A550),"",COUNT(G550:XFD550)*3)</f>
        <v>0</v>
      </c>
      <c r="G550" s="1"/>
      <c r="H550" s="2"/>
      <c r="I550" s="2"/>
      <c r="J550" s="2"/>
      <c r="K550" s="2"/>
      <c r="L550" s="3"/>
      <c r="M550" s="4"/>
      <c r="N550" s="5"/>
      <c r="O550" s="5"/>
      <c r="P550" s="5"/>
      <c r="Q550" s="5"/>
      <c r="R550" s="8"/>
      <c r="S550" s="9"/>
      <c r="T550" s="9"/>
      <c r="U550" s="9"/>
      <c r="V550" s="9"/>
      <c r="W550" s="9"/>
      <c r="X550" s="9"/>
      <c r="Y550" s="19"/>
      <c r="Z550" s="19"/>
      <c r="AA550" s="19"/>
      <c r="AB550" s="19"/>
      <c r="AC550" s="19"/>
      <c r="AD550" s="19"/>
      <c r="AE550" s="20"/>
      <c r="AF550" s="20"/>
      <c r="AG550" s="20"/>
      <c r="AH550" s="20"/>
      <c r="AI550" s="20"/>
      <c r="AJ550" s="20"/>
      <c r="AK550" s="20"/>
    </row>
    <row r="551" spans="1:37" customFormat="1" ht="14.45" x14ac:dyDescent="0.35">
      <c r="A551" s="45" t="s">
        <v>943</v>
      </c>
      <c r="B551" s="46" t="s">
        <v>75</v>
      </c>
      <c r="C551" s="46"/>
      <c r="D551" s="12">
        <f>IF(ISBLANK(A551),"",IF(F551=0,"",AVERAGE(G551:XFD551)/3))</f>
        <v>187</v>
      </c>
      <c r="E551" s="16" t="str">
        <f>IF(F551&gt;=18,"Qualify","Non-Qualify")</f>
        <v>Non-Qualify</v>
      </c>
      <c r="F551" s="13">
        <f>IF(ISBLANK(A551),"",COUNT(G551:XFD551)*3)</f>
        <v>9</v>
      </c>
      <c r="G551" s="1">
        <v>550</v>
      </c>
      <c r="H551" s="2"/>
      <c r="I551" s="2">
        <v>540</v>
      </c>
      <c r="J551" s="2">
        <v>593</v>
      </c>
      <c r="K551" s="2"/>
      <c r="L551" s="3"/>
      <c r="M551" s="4"/>
      <c r="N551" s="5"/>
      <c r="O551" s="5"/>
      <c r="P551" s="5"/>
      <c r="Q551" s="5"/>
      <c r="R551" s="8"/>
      <c r="S551" s="9"/>
      <c r="T551" s="9"/>
      <c r="U551" s="9"/>
      <c r="V551" s="9"/>
      <c r="W551" s="9"/>
      <c r="X551" s="9"/>
      <c r="Y551" s="19"/>
      <c r="Z551" s="19"/>
      <c r="AA551" s="19"/>
      <c r="AB551" s="19"/>
      <c r="AC551" s="19"/>
      <c r="AD551" s="19"/>
      <c r="AE551" s="20"/>
      <c r="AF551" s="20"/>
      <c r="AG551" s="20"/>
      <c r="AH551" s="20"/>
      <c r="AI551" s="20"/>
      <c r="AJ551" s="20"/>
      <c r="AK551" s="20"/>
    </row>
    <row r="552" spans="1:37" customFormat="1" ht="14.45" x14ac:dyDescent="0.35">
      <c r="A552" s="45" t="s">
        <v>944</v>
      </c>
      <c r="B552" s="46" t="s">
        <v>945</v>
      </c>
      <c r="C552" s="46"/>
      <c r="D552" s="12">
        <f>IF(ISBLANK(A552),"",IF(F552=0,"",AVERAGE(G552:XFD552)/3))</f>
        <v>219.83333333333334</v>
      </c>
      <c r="E552" s="16" t="str">
        <f>IF(F552&gt;=18,"Qualify","Non-Qualify")</f>
        <v>Non-Qualify</v>
      </c>
      <c r="F552" s="13">
        <f>IF(ISBLANK(A552),"",COUNT(G552:XFD552)*3)</f>
        <v>6</v>
      </c>
      <c r="G552" s="1"/>
      <c r="H552" s="2"/>
      <c r="I552" s="2"/>
      <c r="J552" s="2"/>
      <c r="K552" s="2"/>
      <c r="L552" s="3"/>
      <c r="M552" s="4"/>
      <c r="N552" s="5"/>
      <c r="O552" s="5"/>
      <c r="P552" s="5"/>
      <c r="Q552" s="5"/>
      <c r="R552" s="8"/>
      <c r="S552" s="9"/>
      <c r="T552" s="9"/>
      <c r="U552" s="9"/>
      <c r="V552" s="9"/>
      <c r="W552" s="9"/>
      <c r="X552" s="9"/>
      <c r="Y552" s="19"/>
      <c r="Z552" s="19"/>
      <c r="AA552" s="19">
        <v>680</v>
      </c>
      <c r="AB552" s="19">
        <v>639</v>
      </c>
      <c r="AC552" s="19"/>
      <c r="AD552" s="19"/>
      <c r="AE552" s="20"/>
      <c r="AF552" s="20"/>
      <c r="AG552" s="20"/>
      <c r="AH552" s="20"/>
      <c r="AI552" s="20"/>
      <c r="AJ552" s="20"/>
      <c r="AK552" s="20"/>
    </row>
    <row r="553" spans="1:37" customFormat="1" ht="14.45" x14ac:dyDescent="0.35">
      <c r="A553" s="45" t="s">
        <v>946</v>
      </c>
      <c r="B553" s="46" t="s">
        <v>51</v>
      </c>
      <c r="C553" s="46" t="s">
        <v>947</v>
      </c>
      <c r="D553" s="12">
        <f>IF(ISBLANK(A553),"",IF(F553=0,"",AVERAGE(G553:XFD553)/3))</f>
        <v>206.55555555555554</v>
      </c>
      <c r="E553" s="16" t="str">
        <f>IF(F553&gt;=18,"Qualify","Non-Qualify")</f>
        <v>Non-Qualify</v>
      </c>
      <c r="F553" s="13">
        <f>IF(ISBLANK(A553),"",COUNT(G553:XFD553)*3)</f>
        <v>9</v>
      </c>
      <c r="G553" s="1"/>
      <c r="H553" s="2"/>
      <c r="I553" s="2"/>
      <c r="J553" s="2"/>
      <c r="K553" s="2"/>
      <c r="L553" s="3"/>
      <c r="M553" s="4">
        <v>615</v>
      </c>
      <c r="N553" s="5"/>
      <c r="O553" s="5">
        <v>638</v>
      </c>
      <c r="P553" s="5">
        <v>606</v>
      </c>
      <c r="Q553" s="5"/>
      <c r="R553" s="8"/>
      <c r="S553" s="9"/>
      <c r="T553" s="9"/>
      <c r="U553" s="9"/>
      <c r="V553" s="9"/>
      <c r="W553" s="9"/>
      <c r="X553" s="9"/>
      <c r="Y553" s="19"/>
      <c r="Z553" s="19"/>
      <c r="AA553" s="19"/>
      <c r="AB553" s="19"/>
      <c r="AC553" s="19"/>
      <c r="AD553" s="19"/>
      <c r="AE553" s="20"/>
      <c r="AF553" s="20"/>
      <c r="AG553" s="20"/>
      <c r="AH553" s="20"/>
      <c r="AI553" s="20"/>
      <c r="AJ553" s="20"/>
      <c r="AK553" s="20"/>
    </row>
    <row r="554" spans="1:37" customFormat="1" ht="14.45" x14ac:dyDescent="0.35">
      <c r="A554" s="45" t="s">
        <v>948</v>
      </c>
      <c r="B554" s="46" t="s">
        <v>949</v>
      </c>
      <c r="C554" s="46"/>
      <c r="D554" s="12">
        <f>IF(ISBLANK(A554),"",IF(F554=0,"",AVERAGE(G554:XFD554)/3))</f>
        <v>218.55555555555554</v>
      </c>
      <c r="E554" s="16" t="str">
        <f>IF(F554&gt;=18,"Qualify","Non-Qualify")</f>
        <v>Non-Qualify</v>
      </c>
      <c r="F554" s="13">
        <f>IF(ISBLANK(A554),"",COUNT(G554:XFD554)*3)</f>
        <v>9</v>
      </c>
      <c r="G554" s="1"/>
      <c r="H554" s="2"/>
      <c r="I554" s="2"/>
      <c r="J554" s="2"/>
      <c r="K554" s="2"/>
      <c r="L554" s="3"/>
      <c r="M554" s="4"/>
      <c r="N554" s="5"/>
      <c r="O554" s="5"/>
      <c r="P554" s="5"/>
      <c r="Q554" s="5"/>
      <c r="R554" s="8"/>
      <c r="S554" s="9">
        <v>651</v>
      </c>
      <c r="T554" s="9"/>
      <c r="U554" s="9">
        <f>228+224+235</f>
        <v>687</v>
      </c>
      <c r="V554" s="9">
        <f>194+202+233</f>
        <v>629</v>
      </c>
      <c r="W554" s="9"/>
      <c r="X554" s="9"/>
      <c r="Y554" s="19"/>
      <c r="Z554" s="19"/>
      <c r="AA554" s="19"/>
      <c r="AB554" s="19"/>
      <c r="AC554" s="19"/>
      <c r="AD554" s="19"/>
      <c r="AE554" s="20"/>
      <c r="AF554" s="20"/>
      <c r="AG554" s="20"/>
      <c r="AH554" s="20"/>
      <c r="AI554" s="20"/>
      <c r="AJ554" s="20"/>
      <c r="AK554" s="20"/>
    </row>
    <row r="555" spans="1:37" customFormat="1" ht="14.45" x14ac:dyDescent="0.35">
      <c r="A555" s="45" t="s">
        <v>950</v>
      </c>
      <c r="B555" s="46" t="s">
        <v>450</v>
      </c>
      <c r="C555" s="46"/>
      <c r="D555" s="12">
        <f>IF(ISBLANK(A555),"",IF(F555=0,"",AVERAGE(G555:XFD555)/3))</f>
        <v>192.7777777777778</v>
      </c>
      <c r="E555" s="16" t="str">
        <f>IF(F555&gt;=18,"Qualify","Non-Qualify")</f>
        <v>Non-Qualify</v>
      </c>
      <c r="F555" s="13">
        <f>IF(ISBLANK(A555),"",COUNT(G555:XFD555)*3)</f>
        <v>9</v>
      </c>
      <c r="G555" s="1">
        <v>586</v>
      </c>
      <c r="H555" s="2"/>
      <c r="I555" s="2">
        <v>530</v>
      </c>
      <c r="J555" s="2">
        <v>619</v>
      </c>
      <c r="K555" s="2"/>
      <c r="L555" s="3"/>
      <c r="M555" s="4"/>
      <c r="N555" s="5"/>
      <c r="O555" s="5"/>
      <c r="P555" s="5"/>
      <c r="Q555" s="5"/>
      <c r="R555" s="8"/>
      <c r="S555" s="9"/>
      <c r="T555" s="9"/>
      <c r="U555" s="9"/>
      <c r="V555" s="9"/>
      <c r="W555" s="9"/>
      <c r="X555" s="9"/>
      <c r="Y555" s="19"/>
      <c r="Z555" s="19"/>
      <c r="AA555" s="19"/>
      <c r="AB555" s="19"/>
      <c r="AC555" s="19"/>
      <c r="AD555" s="19"/>
      <c r="AE555" s="20"/>
      <c r="AF555" s="20"/>
      <c r="AG555" s="20"/>
      <c r="AH555" s="20"/>
      <c r="AI555" s="20"/>
      <c r="AJ555" s="20"/>
      <c r="AK555" s="20"/>
    </row>
    <row r="556" spans="1:37" customFormat="1" ht="14.45" x14ac:dyDescent="0.35">
      <c r="A556" s="45" t="s">
        <v>953</v>
      </c>
      <c r="B556" s="46" t="s">
        <v>954</v>
      </c>
      <c r="C556" s="46" t="s">
        <v>955</v>
      </c>
      <c r="D556" s="12" t="str">
        <f>IF(ISBLANK(A556),"",IF(F556=0,"",AVERAGE(G556:XFD556)/3))</f>
        <v/>
      </c>
      <c r="E556" s="16" t="str">
        <f>IF(F556&gt;=18,"Qualify","Non-Qualify")</f>
        <v>Non-Qualify</v>
      </c>
      <c r="F556" s="13">
        <f>IF(ISBLANK(A556),"",COUNT(G556:XFD556)*3)</f>
        <v>0</v>
      </c>
      <c r="G556" s="1"/>
      <c r="H556" s="2"/>
      <c r="I556" s="2"/>
      <c r="J556" s="2"/>
      <c r="K556" s="2"/>
      <c r="L556" s="3"/>
      <c r="M556" s="4"/>
      <c r="N556" s="5"/>
      <c r="O556" s="5"/>
      <c r="P556" s="5"/>
      <c r="Q556" s="5"/>
      <c r="R556" s="8"/>
      <c r="S556" s="9"/>
      <c r="T556" s="9"/>
      <c r="U556" s="9"/>
      <c r="V556" s="9"/>
      <c r="W556" s="9"/>
      <c r="X556" s="9"/>
      <c r="Y556" s="19"/>
      <c r="Z556" s="19"/>
      <c r="AA556" s="19"/>
      <c r="AB556" s="19"/>
      <c r="AC556" s="19"/>
      <c r="AD556" s="19"/>
      <c r="AE556" s="20"/>
      <c r="AF556" s="20"/>
      <c r="AG556" s="20"/>
      <c r="AH556" s="20"/>
      <c r="AI556" s="20"/>
      <c r="AJ556" s="20"/>
      <c r="AK556" s="20"/>
    </row>
    <row r="557" spans="1:37" customFormat="1" ht="14.45" x14ac:dyDescent="0.35">
      <c r="A557" s="45" t="s">
        <v>956</v>
      </c>
      <c r="B557" s="46" t="s">
        <v>165</v>
      </c>
      <c r="C557" s="46"/>
      <c r="D557" s="12">
        <f>IF(ISBLANK(A557),"",IF(F557=0,"",AVERAGE(G557:XFD557)/3))</f>
        <v>221.88888888888889</v>
      </c>
      <c r="E557" s="16" t="str">
        <f>IF(F557&gt;=18,"Qualify","Non-Qualify")</f>
        <v>Non-Qualify</v>
      </c>
      <c r="F557" s="13">
        <f>IF(ISBLANK(A557),"",COUNT(G557:XFD557)*3)</f>
        <v>9</v>
      </c>
      <c r="G557" s="1"/>
      <c r="H557" s="2"/>
      <c r="I557" s="2"/>
      <c r="J557" s="2"/>
      <c r="K557" s="2"/>
      <c r="L557" s="3"/>
      <c r="M557" s="4"/>
      <c r="N557" s="5"/>
      <c r="O557" s="5"/>
      <c r="P557" s="5"/>
      <c r="Q557" s="5"/>
      <c r="R557" s="8"/>
      <c r="S557" s="9"/>
      <c r="T557" s="9"/>
      <c r="U557" s="9"/>
      <c r="V557" s="9"/>
      <c r="W557" s="9"/>
      <c r="X557" s="9"/>
      <c r="Y557" s="19"/>
      <c r="Z557" s="19">
        <v>691</v>
      </c>
      <c r="AA557" s="19">
        <v>584</v>
      </c>
      <c r="AB557" s="19">
        <v>722</v>
      </c>
      <c r="AC557" s="19"/>
      <c r="AD557" s="19"/>
      <c r="AE557" s="20"/>
      <c r="AF557" s="20"/>
      <c r="AG557" s="20"/>
      <c r="AH557" s="20"/>
      <c r="AI557" s="20"/>
      <c r="AJ557" s="20"/>
      <c r="AK557" s="20"/>
    </row>
    <row r="558" spans="1:37" customFormat="1" ht="14.45" x14ac:dyDescent="0.35">
      <c r="A558" s="45" t="s">
        <v>957</v>
      </c>
      <c r="B558" s="46" t="s">
        <v>958</v>
      </c>
      <c r="C558" s="46" t="s">
        <v>959</v>
      </c>
      <c r="D558" s="12">
        <f>IF(ISBLANK(A558),"",IF(F558=0,"",AVERAGE(G558:XFD558)/3))</f>
        <v>201.79999999999998</v>
      </c>
      <c r="E558" s="16" t="str">
        <f>IF(F558&gt;=18,"Qualify","Non-Qualify")</f>
        <v>Non-Qualify</v>
      </c>
      <c r="F558" s="13">
        <f>IF(ISBLANK(A558),"",COUNT(G558:XFD558)*3)</f>
        <v>15</v>
      </c>
      <c r="G558" s="1"/>
      <c r="H558" s="2"/>
      <c r="I558" s="2"/>
      <c r="J558" s="2"/>
      <c r="K558" s="2"/>
      <c r="L558" s="3"/>
      <c r="M558" s="4"/>
      <c r="N558" s="5"/>
      <c r="O558" s="5">
        <v>640</v>
      </c>
      <c r="P558" s="5">
        <v>604</v>
      </c>
      <c r="Q558" s="5"/>
      <c r="R558" s="8"/>
      <c r="S558" s="9"/>
      <c r="T558" s="9"/>
      <c r="U558" s="9"/>
      <c r="V558" s="9"/>
      <c r="W558" s="9"/>
      <c r="X558" s="9"/>
      <c r="Y558" s="19"/>
      <c r="Z558" s="19"/>
      <c r="AA558" s="19"/>
      <c r="AB558" s="19"/>
      <c r="AC558" s="19"/>
      <c r="AD558" s="19"/>
      <c r="AE558" s="20">
        <v>622</v>
      </c>
      <c r="AF558" s="20"/>
      <c r="AG558" s="20"/>
      <c r="AH558" s="20">
        <v>600</v>
      </c>
      <c r="AI558" s="20">
        <v>561</v>
      </c>
      <c r="AJ558" s="20"/>
      <c r="AK558" s="20"/>
    </row>
    <row r="559" spans="1:37" customFormat="1" ht="14.45" x14ac:dyDescent="0.35">
      <c r="A559" s="45" t="s">
        <v>960</v>
      </c>
      <c r="B559" s="46" t="s">
        <v>961</v>
      </c>
      <c r="C559" s="46"/>
      <c r="D559" s="12">
        <f>IF(ISBLANK(A559),"",IF(F559=0,"",AVERAGE(G559:XFD559)/3))</f>
        <v>219.55555555555554</v>
      </c>
      <c r="E559" s="16" t="str">
        <f>IF(F559&gt;=18,"Qualify","Non-Qualify")</f>
        <v>Non-Qualify</v>
      </c>
      <c r="F559" s="13">
        <f>IF(ISBLANK(A559),"",COUNT(G559:XFD559)*3)</f>
        <v>9</v>
      </c>
      <c r="G559" s="1">
        <v>649</v>
      </c>
      <c r="H559" s="2"/>
      <c r="I559" s="2">
        <v>680</v>
      </c>
      <c r="J559" s="2">
        <v>647</v>
      </c>
      <c r="K559" s="2"/>
      <c r="L559" s="3"/>
      <c r="M559" s="4"/>
      <c r="N559" s="5"/>
      <c r="O559" s="5"/>
      <c r="P559" s="5"/>
      <c r="Q559" s="5"/>
      <c r="R559" s="8"/>
      <c r="S559" s="9"/>
      <c r="T559" s="9"/>
      <c r="U559" s="9"/>
      <c r="V559" s="9"/>
      <c r="W559" s="9"/>
      <c r="X559" s="9"/>
      <c r="Y559" s="19"/>
      <c r="Z559" s="19"/>
      <c r="AA559" s="19"/>
      <c r="AB559" s="19"/>
      <c r="AC559" s="19"/>
      <c r="AD559" s="19"/>
      <c r="AE559" s="20"/>
      <c r="AF559" s="20"/>
      <c r="AG559" s="20"/>
      <c r="AH559" s="20"/>
      <c r="AI559" s="20"/>
      <c r="AJ559" s="20"/>
      <c r="AK559" s="20"/>
    </row>
    <row r="560" spans="1:37" customFormat="1" ht="14.45" x14ac:dyDescent="0.35">
      <c r="A560" s="45" t="s">
        <v>962</v>
      </c>
      <c r="B560" s="46" t="s">
        <v>389</v>
      </c>
      <c r="C560" s="46" t="s">
        <v>963</v>
      </c>
      <c r="D560" s="12">
        <f>IF(ISBLANK(A560),"",IF(F560=0,"",AVERAGE(G560:XFD560)/3))</f>
        <v>212.66666666666666</v>
      </c>
      <c r="E560" s="16" t="str">
        <f>IF(F560&gt;=18,"Qualify","Non-Qualify")</f>
        <v>Non-Qualify</v>
      </c>
      <c r="F560" s="13">
        <f>IF(ISBLANK(A560),"",COUNT(G560:XFD560)*3)</f>
        <v>12</v>
      </c>
      <c r="G560" s="1"/>
      <c r="H560" s="2"/>
      <c r="I560" s="2"/>
      <c r="J560" s="2"/>
      <c r="K560" s="2"/>
      <c r="L560" s="3"/>
      <c r="M560" s="4"/>
      <c r="N560" s="5"/>
      <c r="O560" s="5"/>
      <c r="P560" s="5"/>
      <c r="Q560" s="5"/>
      <c r="R560" s="8"/>
      <c r="S560" s="9"/>
      <c r="T560" s="9"/>
      <c r="U560" s="9"/>
      <c r="V560" s="9"/>
      <c r="W560" s="9"/>
      <c r="X560" s="9"/>
      <c r="Y560" s="19">
        <v>617</v>
      </c>
      <c r="Z560" s="19">
        <v>618</v>
      </c>
      <c r="AA560" s="19">
        <v>704</v>
      </c>
      <c r="AB560" s="19">
        <v>613</v>
      </c>
      <c r="AC560" s="19"/>
      <c r="AD560" s="19"/>
      <c r="AE560" s="20"/>
      <c r="AF560" s="20"/>
      <c r="AG560" s="20"/>
      <c r="AH560" s="20"/>
      <c r="AI560" s="20"/>
      <c r="AJ560" s="20"/>
      <c r="AK560" s="20"/>
    </row>
    <row r="561" spans="1:37" customFormat="1" ht="14.45" x14ac:dyDescent="0.35">
      <c r="A561" s="45" t="s">
        <v>964</v>
      </c>
      <c r="B561" s="46" t="s">
        <v>54</v>
      </c>
      <c r="C561" s="46" t="s">
        <v>965</v>
      </c>
      <c r="D561" s="12">
        <f>IF(ISBLANK(A561),"",IF(F561=0,"",AVERAGE(G561:XFD561)/3))</f>
        <v>209.66666666666666</v>
      </c>
      <c r="E561" s="16" t="str">
        <f>IF(F561&gt;=18,"Qualify","Non-Qualify")</f>
        <v>Non-Qualify</v>
      </c>
      <c r="F561" s="13">
        <f>IF(ISBLANK(A561),"",COUNT(G561:XFD561)*3)</f>
        <v>9</v>
      </c>
      <c r="G561" s="1"/>
      <c r="H561" s="2"/>
      <c r="I561" s="2"/>
      <c r="J561" s="2"/>
      <c r="K561" s="2"/>
      <c r="L561" s="3"/>
      <c r="M561" s="4">
        <v>588</v>
      </c>
      <c r="N561" s="5"/>
      <c r="O561" s="5">
        <v>777</v>
      </c>
      <c r="P561" s="5">
        <v>522</v>
      </c>
      <c r="Q561" s="5"/>
      <c r="R561" s="8"/>
      <c r="S561" s="9"/>
      <c r="T561" s="9"/>
      <c r="U561" s="9"/>
      <c r="V561" s="9"/>
      <c r="W561" s="9"/>
      <c r="X561" s="9"/>
      <c r="Y561" s="19"/>
      <c r="Z561" s="19"/>
      <c r="AA561" s="19"/>
      <c r="AB561" s="19"/>
      <c r="AC561" s="19"/>
      <c r="AD561" s="19"/>
      <c r="AE561" s="20"/>
      <c r="AF561" s="20"/>
      <c r="AG561" s="20"/>
      <c r="AH561" s="20"/>
      <c r="AI561" s="20"/>
      <c r="AJ561" s="20"/>
      <c r="AK561" s="20"/>
    </row>
    <row r="562" spans="1:37" customFormat="1" ht="14.45" x14ac:dyDescent="0.35">
      <c r="A562" s="45" t="s">
        <v>966</v>
      </c>
      <c r="B562" s="46" t="s">
        <v>107</v>
      </c>
      <c r="C562" s="46"/>
      <c r="D562" s="12">
        <f>IF(ISBLANK(A562),"",IF(F562=0,"",AVERAGE(G562:XFD562)/3))</f>
        <v>188.33333333333334</v>
      </c>
      <c r="E562" s="16" t="str">
        <f>IF(F562&gt;=18,"Qualify","Non-Qualify")</f>
        <v>Non-Qualify</v>
      </c>
      <c r="F562" s="13">
        <f>IF(ISBLANK(A562),"",COUNT(G562:XFD562)*3)</f>
        <v>12</v>
      </c>
      <c r="G562" s="1"/>
      <c r="H562" s="2"/>
      <c r="I562" s="2"/>
      <c r="J562" s="2"/>
      <c r="K562" s="2"/>
      <c r="L562" s="3"/>
      <c r="M562" s="4"/>
      <c r="N562" s="5"/>
      <c r="O562" s="5"/>
      <c r="P562" s="5"/>
      <c r="Q562" s="5"/>
      <c r="R562" s="8"/>
      <c r="S562" s="9"/>
      <c r="T562" s="9"/>
      <c r="U562" s="9"/>
      <c r="V562" s="9"/>
      <c r="W562" s="9"/>
      <c r="X562" s="9"/>
      <c r="Y562" s="19">
        <v>517</v>
      </c>
      <c r="Z562" s="19">
        <v>553</v>
      </c>
      <c r="AA562" s="19">
        <v>581</v>
      </c>
      <c r="AB562" s="19">
        <v>609</v>
      </c>
      <c r="AC562" s="19"/>
      <c r="AD562" s="19"/>
      <c r="AE562" s="20"/>
      <c r="AF562" s="20"/>
      <c r="AG562" s="20"/>
      <c r="AH562" s="20"/>
      <c r="AI562" s="20"/>
      <c r="AJ562" s="20"/>
      <c r="AK562" s="20"/>
    </row>
    <row r="563" spans="1:37" customFormat="1" ht="14.45" x14ac:dyDescent="0.35">
      <c r="A563" s="45" t="s">
        <v>966</v>
      </c>
      <c r="B563" s="46" t="s">
        <v>967</v>
      </c>
      <c r="C563" s="46" t="s">
        <v>968</v>
      </c>
      <c r="D563" s="12" t="str">
        <f>IF(ISBLANK(A563),"",IF(F563=0,"",AVERAGE(G563:XFD563)/3))</f>
        <v/>
      </c>
      <c r="E563" s="16" t="str">
        <f>IF(F563&gt;=18,"Qualify","Non-Qualify")</f>
        <v>Non-Qualify</v>
      </c>
      <c r="F563" s="13">
        <f>IF(ISBLANK(A563),"",COUNT(G563:XFD563)*3)</f>
        <v>0</v>
      </c>
      <c r="G563" s="1"/>
      <c r="H563" s="2"/>
      <c r="I563" s="2"/>
      <c r="J563" s="2"/>
      <c r="K563" s="2"/>
      <c r="L563" s="3"/>
      <c r="M563" s="4"/>
      <c r="N563" s="5"/>
      <c r="O563" s="5"/>
      <c r="P563" s="5"/>
      <c r="Q563" s="5"/>
      <c r="R563" s="8"/>
      <c r="S563" s="9"/>
      <c r="T563" s="9"/>
      <c r="U563" s="9"/>
      <c r="V563" s="9"/>
      <c r="W563" s="9"/>
      <c r="X563" s="9"/>
      <c r="Y563" s="19"/>
      <c r="Z563" s="19"/>
      <c r="AA563" s="19"/>
      <c r="AB563" s="19"/>
      <c r="AC563" s="19"/>
      <c r="AD563" s="19"/>
      <c r="AE563" s="20"/>
      <c r="AF563" s="20"/>
      <c r="AG563" s="20"/>
      <c r="AH563" s="20"/>
      <c r="AI563" s="20"/>
      <c r="AJ563" s="20"/>
      <c r="AK563" s="20"/>
    </row>
    <row r="564" spans="1:37" customFormat="1" ht="14.45" x14ac:dyDescent="0.35">
      <c r="A564" s="45" t="s">
        <v>966</v>
      </c>
      <c r="B564" s="46" t="s">
        <v>165</v>
      </c>
      <c r="C564" s="46" t="s">
        <v>969</v>
      </c>
      <c r="D564" s="12">
        <f>IF(ISBLANK(A564),"",IF(F564=0,"",AVERAGE(G564:XFD564)/3))</f>
        <v>209.88888888888889</v>
      </c>
      <c r="E564" s="16" t="str">
        <f>IF(F564&gt;=18,"Qualify","Non-Qualify")</f>
        <v>Non-Qualify</v>
      </c>
      <c r="F564" s="13">
        <f>IF(ISBLANK(A564),"",COUNT(G564:XFD564)*3)</f>
        <v>9</v>
      </c>
      <c r="G564" s="1"/>
      <c r="H564" s="2"/>
      <c r="I564" s="2"/>
      <c r="J564" s="2"/>
      <c r="K564" s="2"/>
      <c r="L564" s="3"/>
      <c r="M564" s="4"/>
      <c r="N564" s="5"/>
      <c r="O564" s="5"/>
      <c r="P564" s="5"/>
      <c r="Q564" s="5"/>
      <c r="R564" s="8"/>
      <c r="S564" s="9">
        <v>690</v>
      </c>
      <c r="T564" s="9"/>
      <c r="U564" s="9">
        <f>203+223+210</f>
        <v>636</v>
      </c>
      <c r="V564" s="9">
        <f>220+203+140</f>
        <v>563</v>
      </c>
      <c r="W564" s="9"/>
      <c r="X564" s="9"/>
      <c r="Y564" s="19"/>
      <c r="Z564" s="19"/>
      <c r="AA564" s="19"/>
      <c r="AB564" s="19"/>
      <c r="AC564" s="19"/>
      <c r="AD564" s="19"/>
      <c r="AE564" s="20"/>
      <c r="AF564" s="20"/>
      <c r="AG564" s="20"/>
      <c r="AH564" s="20"/>
      <c r="AI564" s="20"/>
      <c r="AJ564" s="20"/>
      <c r="AK564" s="20"/>
    </row>
    <row r="565" spans="1:37" customFormat="1" ht="14.45" x14ac:dyDescent="0.35">
      <c r="A565" s="45" t="s">
        <v>966</v>
      </c>
      <c r="B565" s="46" t="s">
        <v>970</v>
      </c>
      <c r="C565" s="46" t="s">
        <v>971</v>
      </c>
      <c r="D565" s="12">
        <f>IF(ISBLANK(A565),"",IF(F565=0,"",AVERAGE(G565:XFD565)/3))</f>
        <v>161.33333333333334</v>
      </c>
      <c r="E565" s="16" t="str">
        <f>IF(F565&gt;=18,"Qualify","Non-Qualify")</f>
        <v>Non-Qualify</v>
      </c>
      <c r="F565" s="13">
        <f>IF(ISBLANK(A565),"",COUNT(G565:XFD565)*3)</f>
        <v>6</v>
      </c>
      <c r="G565" s="1"/>
      <c r="H565" s="2"/>
      <c r="I565" s="2"/>
      <c r="J565" s="2"/>
      <c r="K565" s="2"/>
      <c r="L565" s="3"/>
      <c r="M565" s="4"/>
      <c r="N565" s="5"/>
      <c r="O565" s="5"/>
      <c r="P565" s="5"/>
      <c r="Q565" s="5"/>
      <c r="R565" s="8"/>
      <c r="S565" s="9"/>
      <c r="T565" s="9"/>
      <c r="U565" s="9"/>
      <c r="V565" s="9"/>
      <c r="W565" s="9"/>
      <c r="X565" s="9"/>
      <c r="Y565" s="19"/>
      <c r="Z565" s="19"/>
      <c r="AA565" s="19"/>
      <c r="AB565" s="19"/>
      <c r="AC565" s="19"/>
      <c r="AD565" s="19"/>
      <c r="AE565" s="20"/>
      <c r="AF565" s="20"/>
      <c r="AG565" s="20"/>
      <c r="AH565" s="20">
        <v>505</v>
      </c>
      <c r="AI565" s="20">
        <v>463</v>
      </c>
      <c r="AJ565" s="20"/>
      <c r="AK565" s="20"/>
    </row>
    <row r="566" spans="1:37" customFormat="1" ht="14.45" x14ac:dyDescent="0.35">
      <c r="A566" s="45" t="s">
        <v>966</v>
      </c>
      <c r="B566" s="46" t="s">
        <v>155</v>
      </c>
      <c r="C566" s="46"/>
      <c r="D566" s="12">
        <f>IF(ISBLANK(A566),"",IF(F566=0,"",AVERAGE(G566:XFD566)/3))</f>
        <v>209.55555555555554</v>
      </c>
      <c r="E566" s="16" t="str">
        <f>IF(F566&gt;=18,"Qualify","Non-Qualify")</f>
        <v>Non-Qualify</v>
      </c>
      <c r="F566" s="13">
        <f>IF(ISBLANK(A566),"",COUNT(G566:XFD566)*3)</f>
        <v>9</v>
      </c>
      <c r="G566" s="1"/>
      <c r="H566" s="2"/>
      <c r="I566" s="2"/>
      <c r="J566" s="2"/>
      <c r="K566" s="2"/>
      <c r="L566" s="3"/>
      <c r="M566" s="4"/>
      <c r="N566" s="5"/>
      <c r="O566" s="5"/>
      <c r="P566" s="5"/>
      <c r="Q566" s="5"/>
      <c r="R566" s="8"/>
      <c r="S566" s="9"/>
      <c r="T566" s="9"/>
      <c r="U566" s="9"/>
      <c r="V566" s="9"/>
      <c r="W566" s="9"/>
      <c r="X566" s="9"/>
      <c r="Y566" s="19"/>
      <c r="Z566" s="19">
        <v>667</v>
      </c>
      <c r="AA566" s="19">
        <v>637</v>
      </c>
      <c r="AB566" s="19">
        <v>582</v>
      </c>
      <c r="AC566" s="19"/>
      <c r="AD566" s="19"/>
      <c r="AE566" s="20"/>
      <c r="AF566" s="20"/>
      <c r="AG566" s="20"/>
      <c r="AH566" s="20"/>
      <c r="AI566" s="20"/>
      <c r="AJ566" s="20"/>
      <c r="AK566" s="20"/>
    </row>
    <row r="567" spans="1:37" customFormat="1" ht="14.45" x14ac:dyDescent="0.35">
      <c r="A567" s="45" t="s">
        <v>966</v>
      </c>
      <c r="B567" s="46" t="s">
        <v>68</v>
      </c>
      <c r="C567" s="46" t="s">
        <v>972</v>
      </c>
      <c r="D567" s="12" t="str">
        <f>IF(ISBLANK(A567),"",IF(F567=0,"",AVERAGE(G567:XFD567)/3))</f>
        <v/>
      </c>
      <c r="E567" s="16" t="str">
        <f>IF(F567&gt;=18,"Qualify","Non-Qualify")</f>
        <v>Non-Qualify</v>
      </c>
      <c r="F567" s="13">
        <f>IF(ISBLANK(A567),"",COUNT(G567:XFD567)*3)</f>
        <v>0</v>
      </c>
      <c r="G567" s="1"/>
      <c r="H567" s="2"/>
      <c r="I567" s="2"/>
      <c r="J567" s="2"/>
      <c r="K567" s="2"/>
      <c r="L567" s="3"/>
      <c r="M567" s="4"/>
      <c r="N567" s="5"/>
      <c r="O567" s="5"/>
      <c r="P567" s="5"/>
      <c r="Q567" s="5"/>
      <c r="R567" s="8"/>
      <c r="S567" s="9"/>
      <c r="T567" s="9"/>
      <c r="U567" s="9"/>
      <c r="V567" s="9"/>
      <c r="W567" s="9"/>
      <c r="X567" s="9"/>
      <c r="Y567" s="19"/>
      <c r="Z567" s="19"/>
      <c r="AA567" s="19"/>
      <c r="AB567" s="19"/>
      <c r="AC567" s="19"/>
      <c r="AD567" s="19"/>
      <c r="AE567" s="20"/>
      <c r="AF567" s="20"/>
      <c r="AG567" s="20"/>
      <c r="AH567" s="20"/>
      <c r="AI567" s="20"/>
      <c r="AJ567" s="20"/>
      <c r="AK567" s="20"/>
    </row>
    <row r="568" spans="1:37" customFormat="1" ht="14.45" x14ac:dyDescent="0.35">
      <c r="A568" s="45" t="s">
        <v>966</v>
      </c>
      <c r="B568" s="46" t="s">
        <v>57</v>
      </c>
      <c r="C568" s="46" t="s">
        <v>973</v>
      </c>
      <c r="D568" s="12" t="str">
        <f>IF(ISBLANK(A568),"",IF(F568=0,"",AVERAGE(G568:XFD568)/3))</f>
        <v/>
      </c>
      <c r="E568" s="16" t="str">
        <f>IF(F568&gt;=18,"Qualify","Non-Qualify")</f>
        <v>Non-Qualify</v>
      </c>
      <c r="F568" s="13">
        <f>IF(ISBLANK(A568),"",COUNT(G568:XFD568)*3)</f>
        <v>0</v>
      </c>
      <c r="G568" s="1"/>
      <c r="H568" s="2"/>
      <c r="I568" s="2"/>
      <c r="J568" s="2"/>
      <c r="K568" s="2"/>
      <c r="L568" s="3"/>
      <c r="M568" s="4"/>
      <c r="N568" s="5"/>
      <c r="O568" s="5"/>
      <c r="P568" s="5"/>
      <c r="Q568" s="5"/>
      <c r="R568" s="8"/>
      <c r="S568" s="9"/>
      <c r="T568" s="9"/>
      <c r="U568" s="9"/>
      <c r="V568" s="9"/>
      <c r="W568" s="9"/>
      <c r="X568" s="9"/>
      <c r="Y568" s="19"/>
      <c r="Z568" s="19"/>
      <c r="AA568" s="19"/>
      <c r="AB568" s="19"/>
      <c r="AC568" s="19"/>
      <c r="AD568" s="19"/>
      <c r="AE568" s="20"/>
      <c r="AF568" s="20"/>
      <c r="AG568" s="20"/>
      <c r="AH568" s="20"/>
      <c r="AI568" s="20"/>
      <c r="AJ568" s="20"/>
      <c r="AK568" s="20"/>
    </row>
    <row r="569" spans="1:37" customFormat="1" ht="14.45" x14ac:dyDescent="0.35">
      <c r="A569" s="45" t="s">
        <v>966</v>
      </c>
      <c r="B569" s="46" t="s">
        <v>554</v>
      </c>
      <c r="C569" s="46" t="s">
        <v>974</v>
      </c>
      <c r="D569" s="12" t="str">
        <f>IF(ISBLANK(A569),"",IF(F569=0,"",AVERAGE(G569:XFD569)/3))</f>
        <v/>
      </c>
      <c r="E569" s="16" t="str">
        <f>IF(F569&gt;=18,"Qualify","Non-Qualify")</f>
        <v>Non-Qualify</v>
      </c>
      <c r="F569" s="13">
        <f>IF(ISBLANK(A569),"",COUNT(G569:XFD569)*3)</f>
        <v>0</v>
      </c>
      <c r="G569" s="1"/>
      <c r="H569" s="2"/>
      <c r="I569" s="2"/>
      <c r="J569" s="2"/>
      <c r="K569" s="2"/>
      <c r="L569" s="3"/>
      <c r="M569" s="4"/>
      <c r="N569" s="5"/>
      <c r="O569" s="5"/>
      <c r="P569" s="5"/>
      <c r="Q569" s="5"/>
      <c r="R569" s="8"/>
      <c r="S569" s="9"/>
      <c r="T569" s="9"/>
      <c r="U569" s="9"/>
      <c r="V569" s="9"/>
      <c r="W569" s="9"/>
      <c r="X569" s="9"/>
      <c r="Y569" s="19"/>
      <c r="Z569" s="19"/>
      <c r="AA569" s="19"/>
      <c r="AB569" s="19"/>
      <c r="AC569" s="19"/>
      <c r="AD569" s="19"/>
      <c r="AE569" s="20"/>
      <c r="AF569" s="20"/>
      <c r="AG569" s="20"/>
      <c r="AH569" s="20"/>
      <c r="AI569" s="20"/>
      <c r="AJ569" s="20"/>
      <c r="AK569" s="20"/>
    </row>
    <row r="570" spans="1:37" customFormat="1" ht="14.45" x14ac:dyDescent="0.35">
      <c r="A570" s="45" t="s">
        <v>966</v>
      </c>
      <c r="B570" s="46" t="s">
        <v>1182</v>
      </c>
      <c r="C570" s="46" t="s">
        <v>1384</v>
      </c>
      <c r="D570" s="12">
        <f>IF(ISBLANK(A570),"",IF(F570=0,"",AVERAGE(G570:XFD570)/3))</f>
        <v>197.7777777777778</v>
      </c>
      <c r="E570" s="16" t="str">
        <f>IF(F570&gt;=18,"Qualify","Non-Qualify")</f>
        <v>Non-Qualify</v>
      </c>
      <c r="F570" s="13">
        <f>IF(ISBLANK(A570),"",COUNT(G570:XFD570)*3)</f>
        <v>9</v>
      </c>
      <c r="G570" s="1"/>
      <c r="H570" s="2"/>
      <c r="I570" s="2"/>
      <c r="J570" s="2"/>
      <c r="K570" s="2"/>
      <c r="L570" s="3"/>
      <c r="M570" s="4"/>
      <c r="N570" s="5"/>
      <c r="O570" s="5"/>
      <c r="P570" s="5"/>
      <c r="Q570" s="5"/>
      <c r="R570" s="8"/>
      <c r="S570" s="9"/>
      <c r="T570" s="9"/>
      <c r="U570" s="9"/>
      <c r="V570" s="9"/>
      <c r="W570" s="9"/>
      <c r="X570" s="9"/>
      <c r="Y570" s="19"/>
      <c r="Z570" s="19"/>
      <c r="AA570" s="19"/>
      <c r="AB570" s="19"/>
      <c r="AC570" s="19"/>
      <c r="AD570" s="19"/>
      <c r="AE570" s="20">
        <v>542</v>
      </c>
      <c r="AF570" s="20"/>
      <c r="AG570" s="20"/>
      <c r="AH570" s="20">
        <v>629</v>
      </c>
      <c r="AI570" s="20">
        <v>609</v>
      </c>
      <c r="AJ570" s="20"/>
      <c r="AK570" s="20"/>
    </row>
    <row r="571" spans="1:37" customFormat="1" ht="14.45" x14ac:dyDescent="0.35">
      <c r="A571" s="45" t="s">
        <v>966</v>
      </c>
      <c r="B571" s="46" t="s">
        <v>975</v>
      </c>
      <c r="C571" s="46" t="s">
        <v>976</v>
      </c>
      <c r="D571" s="12">
        <f>IF(ISBLANK(A571),"",IF(F571=0,"",AVERAGE(G571:XFD571)/3))</f>
        <v>208.2222222222222</v>
      </c>
      <c r="E571" s="16" t="str">
        <f>IF(F571&gt;=18,"Qualify","Non-Qualify")</f>
        <v>Non-Qualify</v>
      </c>
      <c r="F571" s="13">
        <f>IF(ISBLANK(A571),"",COUNT(G571:XFD571)*3)</f>
        <v>9</v>
      </c>
      <c r="G571" s="1"/>
      <c r="H571" s="2"/>
      <c r="I571" s="2"/>
      <c r="J571" s="2"/>
      <c r="K571" s="2"/>
      <c r="L571" s="3"/>
      <c r="M571" s="4"/>
      <c r="N571" s="5"/>
      <c r="O571" s="5"/>
      <c r="P571" s="5"/>
      <c r="Q571" s="5"/>
      <c r="R571" s="8"/>
      <c r="S571" s="9"/>
      <c r="T571" s="9"/>
      <c r="U571" s="9"/>
      <c r="V571" s="9"/>
      <c r="W571" s="9"/>
      <c r="X571" s="9"/>
      <c r="Y571" s="19">
        <v>660</v>
      </c>
      <c r="Z571" s="19"/>
      <c r="AA571" s="19">
        <v>635</v>
      </c>
      <c r="AB571" s="19">
        <v>579</v>
      </c>
      <c r="AC571" s="19"/>
      <c r="AD571" s="19"/>
      <c r="AE571" s="20"/>
      <c r="AF571" s="20"/>
      <c r="AG571" s="20"/>
      <c r="AH571" s="20"/>
      <c r="AI571" s="20"/>
      <c r="AJ571" s="20"/>
      <c r="AK571" s="20"/>
    </row>
    <row r="572" spans="1:37" customFormat="1" ht="14.45" x14ac:dyDescent="0.35">
      <c r="A572" s="45" t="s">
        <v>966</v>
      </c>
      <c r="B572" s="46" t="s">
        <v>977</v>
      </c>
      <c r="C572" s="46" t="s">
        <v>978</v>
      </c>
      <c r="D572" s="12" t="str">
        <f>IF(ISBLANK(A572),"",IF(F572=0,"",AVERAGE(G572:XFD572)/3))</f>
        <v/>
      </c>
      <c r="E572" s="16" t="str">
        <f>IF(F572&gt;=18,"Qualify","Non-Qualify")</f>
        <v>Non-Qualify</v>
      </c>
      <c r="F572" s="13">
        <f>IF(ISBLANK(A572),"",COUNT(G572:XFD572)*3)</f>
        <v>0</v>
      </c>
      <c r="G572" s="1"/>
      <c r="H572" s="2"/>
      <c r="I572" s="2"/>
      <c r="J572" s="2"/>
      <c r="K572" s="2"/>
      <c r="L572" s="3"/>
      <c r="M572" s="4"/>
      <c r="N572" s="5"/>
      <c r="O572" s="5"/>
      <c r="P572" s="5"/>
      <c r="Q572" s="5"/>
      <c r="R572" s="8"/>
      <c r="S572" s="9"/>
      <c r="T572" s="9"/>
      <c r="U572" s="9"/>
      <c r="V572" s="9"/>
      <c r="W572" s="9"/>
      <c r="X572" s="9"/>
      <c r="Y572" s="19"/>
      <c r="Z572" s="19"/>
      <c r="AA572" s="19"/>
      <c r="AB572" s="19"/>
      <c r="AC572" s="19"/>
      <c r="AD572" s="19"/>
      <c r="AE572" s="20"/>
      <c r="AF572" s="20"/>
      <c r="AG572" s="20"/>
      <c r="AH572" s="20"/>
      <c r="AI572" s="20"/>
      <c r="AJ572" s="20"/>
      <c r="AK572" s="20"/>
    </row>
    <row r="573" spans="1:37" customFormat="1" ht="14.45" x14ac:dyDescent="0.35">
      <c r="A573" s="45" t="s">
        <v>966</v>
      </c>
      <c r="B573" s="46" t="s">
        <v>979</v>
      </c>
      <c r="C573" s="46" t="s">
        <v>980</v>
      </c>
      <c r="D573" s="12" t="str">
        <f>IF(ISBLANK(A573),"",IF(F573=0,"",AVERAGE(G573:XFD573)/3))</f>
        <v/>
      </c>
      <c r="E573" s="16" t="str">
        <f>IF(F573&gt;=18,"Qualify","Non-Qualify")</f>
        <v>Non-Qualify</v>
      </c>
      <c r="F573" s="13">
        <f>IF(ISBLANK(A573),"",COUNT(G573:XFD573)*3)</f>
        <v>0</v>
      </c>
      <c r="G573" s="1"/>
      <c r="H573" s="2"/>
      <c r="I573" s="2"/>
      <c r="J573" s="2"/>
      <c r="K573" s="2"/>
      <c r="L573" s="3"/>
      <c r="M573" s="4"/>
      <c r="N573" s="5"/>
      <c r="O573" s="5"/>
      <c r="P573" s="5"/>
      <c r="Q573" s="5"/>
      <c r="R573" s="8"/>
      <c r="S573" s="9"/>
      <c r="T573" s="9"/>
      <c r="U573" s="9"/>
      <c r="V573" s="9"/>
      <c r="W573" s="9"/>
      <c r="X573" s="9"/>
      <c r="Y573" s="19"/>
      <c r="Z573" s="19"/>
      <c r="AA573" s="19"/>
      <c r="AB573" s="19"/>
      <c r="AC573" s="19"/>
      <c r="AD573" s="19"/>
      <c r="AE573" s="20"/>
      <c r="AF573" s="20"/>
      <c r="AG573" s="20"/>
      <c r="AH573" s="20"/>
      <c r="AI573" s="20"/>
      <c r="AJ573" s="20"/>
      <c r="AK573" s="20"/>
    </row>
    <row r="574" spans="1:37" customFormat="1" ht="14.45" x14ac:dyDescent="0.35">
      <c r="A574" s="45" t="s">
        <v>966</v>
      </c>
      <c r="B574" s="46" t="s">
        <v>736</v>
      </c>
      <c r="C574" s="46" t="s">
        <v>981</v>
      </c>
      <c r="D574" s="12" t="str">
        <f>IF(ISBLANK(A574),"",IF(F574=0,"",AVERAGE(G574:XFD574)/3))</f>
        <v/>
      </c>
      <c r="E574" s="16" t="str">
        <f>IF(F574&gt;=18,"Qualify","Non-Qualify")</f>
        <v>Non-Qualify</v>
      </c>
      <c r="F574" s="13">
        <f>IF(ISBLANK(A574),"",COUNT(G574:XFD574)*3)</f>
        <v>0</v>
      </c>
      <c r="G574" s="1"/>
      <c r="H574" s="2"/>
      <c r="I574" s="2"/>
      <c r="J574" s="2"/>
      <c r="K574" s="2"/>
      <c r="L574" s="3"/>
      <c r="M574" s="4"/>
      <c r="N574" s="5"/>
      <c r="O574" s="5"/>
      <c r="P574" s="5"/>
      <c r="Q574" s="5"/>
      <c r="R574" s="8"/>
      <c r="S574" s="9"/>
      <c r="T574" s="9"/>
      <c r="U574" s="9"/>
      <c r="V574" s="9"/>
      <c r="W574" s="9"/>
      <c r="X574" s="9"/>
      <c r="Y574" s="19"/>
      <c r="Z574" s="19"/>
      <c r="AA574" s="19"/>
      <c r="AB574" s="19"/>
      <c r="AC574" s="19"/>
      <c r="AD574" s="19"/>
      <c r="AE574" s="20"/>
      <c r="AF574" s="20"/>
      <c r="AG574" s="20"/>
      <c r="AH574" s="20"/>
      <c r="AI574" s="20"/>
      <c r="AJ574" s="20"/>
      <c r="AK574" s="20"/>
    </row>
    <row r="575" spans="1:37" customFormat="1" ht="14.45" x14ac:dyDescent="0.35">
      <c r="A575" s="45" t="s">
        <v>966</v>
      </c>
      <c r="B575" s="46" t="s">
        <v>983</v>
      </c>
      <c r="C575" s="46" t="s">
        <v>984</v>
      </c>
      <c r="D575" s="12" t="str">
        <f>IF(ISBLANK(A575),"",IF(F575=0,"",AVERAGE(G575:XFD575)/3))</f>
        <v/>
      </c>
      <c r="E575" s="16" t="str">
        <f>IF(F575&gt;=18,"Qualify","Non-Qualify")</f>
        <v>Non-Qualify</v>
      </c>
      <c r="F575" s="13">
        <f>IF(ISBLANK(A575),"",COUNT(G575:XFD575)*3)</f>
        <v>0</v>
      </c>
      <c r="G575" s="1"/>
      <c r="H575" s="2"/>
      <c r="I575" s="2"/>
      <c r="J575" s="2"/>
      <c r="K575" s="2"/>
      <c r="L575" s="3"/>
      <c r="M575" s="4"/>
      <c r="N575" s="5"/>
      <c r="O575" s="5"/>
      <c r="P575" s="5"/>
      <c r="Q575" s="5"/>
      <c r="R575" s="8"/>
      <c r="S575" s="9"/>
      <c r="T575" s="9"/>
      <c r="U575" s="9"/>
      <c r="V575" s="9"/>
      <c r="W575" s="9"/>
      <c r="X575" s="9"/>
      <c r="Y575" s="19"/>
      <c r="Z575" s="19"/>
      <c r="AA575" s="19"/>
      <c r="AB575" s="19"/>
      <c r="AC575" s="19"/>
      <c r="AD575" s="19"/>
      <c r="AE575" s="20"/>
      <c r="AF575" s="20"/>
      <c r="AG575" s="20"/>
      <c r="AH575" s="20"/>
      <c r="AI575" s="20"/>
      <c r="AJ575" s="20"/>
      <c r="AK575" s="20"/>
    </row>
    <row r="576" spans="1:37" customFormat="1" ht="14.45" x14ac:dyDescent="0.35">
      <c r="A576" s="45" t="s">
        <v>986</v>
      </c>
      <c r="B576" s="46" t="s">
        <v>495</v>
      </c>
      <c r="C576" s="46" t="s">
        <v>987</v>
      </c>
      <c r="D576" s="12" t="str">
        <f>IF(ISBLANK(A576),"",IF(F576=0,"",AVERAGE(G576:XFD576)/3))</f>
        <v/>
      </c>
      <c r="E576" s="16" t="str">
        <f>IF(F576&gt;=18,"Qualify","Non-Qualify")</f>
        <v>Non-Qualify</v>
      </c>
      <c r="F576" s="13">
        <f>IF(ISBLANK(A576),"",COUNT(G576:XFD576)*3)</f>
        <v>0</v>
      </c>
      <c r="G576" s="1"/>
      <c r="H576" s="2"/>
      <c r="I576" s="2"/>
      <c r="J576" s="2"/>
      <c r="K576" s="2"/>
      <c r="L576" s="3"/>
      <c r="M576" s="4"/>
      <c r="N576" s="5"/>
      <c r="O576" s="5"/>
      <c r="P576" s="5"/>
      <c r="Q576" s="5"/>
      <c r="R576" s="8"/>
      <c r="S576" s="9"/>
      <c r="T576" s="9"/>
      <c r="U576" s="9"/>
      <c r="V576" s="9"/>
      <c r="W576" s="9"/>
      <c r="X576" s="9"/>
      <c r="Y576" s="19"/>
      <c r="Z576" s="19"/>
      <c r="AA576" s="19"/>
      <c r="AB576" s="19"/>
      <c r="AC576" s="19"/>
      <c r="AD576" s="19"/>
      <c r="AE576" s="20"/>
      <c r="AF576" s="20"/>
      <c r="AG576" s="20"/>
      <c r="AH576" s="20"/>
      <c r="AI576" s="20"/>
      <c r="AJ576" s="20"/>
      <c r="AK576" s="20"/>
    </row>
    <row r="577" spans="1:37" customFormat="1" ht="14.45" x14ac:dyDescent="0.35">
      <c r="A577" s="45" t="s">
        <v>988</v>
      </c>
      <c r="B577" s="46" t="s">
        <v>975</v>
      </c>
      <c r="C577" s="46" t="s">
        <v>976</v>
      </c>
      <c r="D577" s="12" t="str">
        <f>IF(ISBLANK(A577),"",IF(F577=0,"",AVERAGE(G577:XFD577)/3))</f>
        <v/>
      </c>
      <c r="E577" s="16" t="str">
        <f>IF(F577&gt;=18,"Qualify","Non-Qualify")</f>
        <v>Non-Qualify</v>
      </c>
      <c r="F577" s="13">
        <f>IF(ISBLANK(A577),"",COUNT(G577:XFD577)*3)</f>
        <v>0</v>
      </c>
      <c r="G577" s="1"/>
      <c r="H577" s="2"/>
      <c r="I577" s="2"/>
      <c r="J577" s="2"/>
      <c r="K577" s="2"/>
      <c r="L577" s="3"/>
      <c r="M577" s="4"/>
      <c r="N577" s="5"/>
      <c r="O577" s="5"/>
      <c r="P577" s="5"/>
      <c r="Q577" s="5"/>
      <c r="R577" s="8"/>
      <c r="S577" s="9"/>
      <c r="T577" s="9"/>
      <c r="U577" s="9"/>
      <c r="V577" s="9"/>
      <c r="W577" s="9"/>
      <c r="X577" s="9"/>
      <c r="Y577" s="19"/>
      <c r="Z577" s="19"/>
      <c r="AA577" s="19"/>
      <c r="AB577" s="19"/>
      <c r="AC577" s="19"/>
      <c r="AD577" s="19"/>
      <c r="AE577" s="20"/>
      <c r="AF577" s="20"/>
      <c r="AG577" s="20"/>
      <c r="AH577" s="20"/>
      <c r="AI577" s="20"/>
      <c r="AJ577" s="20"/>
      <c r="AK577" s="20"/>
    </row>
    <row r="578" spans="1:37" customFormat="1" ht="14.45" x14ac:dyDescent="0.35">
      <c r="A578" s="45" t="s">
        <v>989</v>
      </c>
      <c r="B578" s="46" t="s">
        <v>990</v>
      </c>
      <c r="C578" s="46" t="s">
        <v>991</v>
      </c>
      <c r="D578" s="12" t="str">
        <f>IF(ISBLANK(A578),"",IF(F578=0,"",AVERAGE(G578:XFD578)/3))</f>
        <v/>
      </c>
      <c r="E578" s="16" t="str">
        <f>IF(F578&gt;=18,"Qualify","Non-Qualify")</f>
        <v>Non-Qualify</v>
      </c>
      <c r="F578" s="13">
        <f>IF(ISBLANK(A578),"",COUNT(G578:XFD578)*3)</f>
        <v>0</v>
      </c>
      <c r="G578" s="1"/>
      <c r="H578" s="2"/>
      <c r="I578" s="2"/>
      <c r="J578" s="2"/>
      <c r="K578" s="2"/>
      <c r="L578" s="3"/>
      <c r="M578" s="4"/>
      <c r="N578" s="5"/>
      <c r="O578" s="5"/>
      <c r="P578" s="5"/>
      <c r="Q578" s="5"/>
      <c r="R578" s="8"/>
      <c r="S578" s="9"/>
      <c r="T578" s="9"/>
      <c r="U578" s="9"/>
      <c r="V578" s="9"/>
      <c r="W578" s="9"/>
      <c r="X578" s="9"/>
      <c r="Y578" s="19"/>
      <c r="Z578" s="19"/>
      <c r="AA578" s="19"/>
      <c r="AB578" s="19"/>
      <c r="AC578" s="19"/>
      <c r="AD578" s="19"/>
      <c r="AE578" s="20"/>
      <c r="AF578" s="20"/>
      <c r="AG578" s="20"/>
      <c r="AH578" s="20"/>
      <c r="AI578" s="20"/>
      <c r="AJ578" s="20"/>
      <c r="AK578" s="20"/>
    </row>
    <row r="579" spans="1:37" customFormat="1" ht="14.45" x14ac:dyDescent="0.35">
      <c r="A579" s="45" t="s">
        <v>992</v>
      </c>
      <c r="B579" s="46" t="s">
        <v>165</v>
      </c>
      <c r="C579" s="46" t="s">
        <v>993</v>
      </c>
      <c r="D579" s="12" t="str">
        <f>IF(ISBLANK(A579),"",IF(F579=0,"",AVERAGE(G579:XFD579)/3))</f>
        <v/>
      </c>
      <c r="E579" s="16" t="str">
        <f>IF(F579&gt;=18,"Qualify","Non-Qualify")</f>
        <v>Non-Qualify</v>
      </c>
      <c r="F579" s="13">
        <f>IF(ISBLANK(A579),"",COUNT(G579:XFD579)*3)</f>
        <v>0</v>
      </c>
      <c r="G579" s="1"/>
      <c r="H579" s="2"/>
      <c r="I579" s="2"/>
      <c r="J579" s="2"/>
      <c r="K579" s="2"/>
      <c r="L579" s="3"/>
      <c r="M579" s="4"/>
      <c r="N579" s="5"/>
      <c r="O579" s="5"/>
      <c r="P579" s="5"/>
      <c r="Q579" s="5"/>
      <c r="R579" s="8"/>
      <c r="S579" s="9"/>
      <c r="T579" s="9"/>
      <c r="U579" s="9"/>
      <c r="V579" s="9"/>
      <c r="W579" s="9"/>
      <c r="X579" s="9"/>
      <c r="Y579" s="19"/>
      <c r="Z579" s="19"/>
      <c r="AA579" s="19"/>
      <c r="AB579" s="19"/>
      <c r="AC579" s="19"/>
      <c r="AD579" s="19"/>
      <c r="AE579" s="20"/>
      <c r="AF579" s="20"/>
      <c r="AG579" s="20"/>
      <c r="AH579" s="20"/>
      <c r="AI579" s="20"/>
      <c r="AJ579" s="20"/>
      <c r="AK579" s="20"/>
    </row>
    <row r="580" spans="1:37" customFormat="1" ht="14.45" x14ac:dyDescent="0.35">
      <c r="A580" s="45" t="s">
        <v>994</v>
      </c>
      <c r="B580" s="46" t="s">
        <v>314</v>
      </c>
      <c r="C580" s="46" t="s">
        <v>995</v>
      </c>
      <c r="D580" s="12" t="str">
        <f>IF(ISBLANK(A580),"",IF(F580=0,"",AVERAGE(G580:XFD580)/3))</f>
        <v/>
      </c>
      <c r="E580" s="16" t="str">
        <f>IF(F580&gt;=18,"Qualify","Non-Qualify")</f>
        <v>Non-Qualify</v>
      </c>
      <c r="F580" s="13">
        <f>IF(ISBLANK(A580),"",COUNT(G580:XFD580)*3)</f>
        <v>0</v>
      </c>
      <c r="G580" s="1"/>
      <c r="H580" s="2"/>
      <c r="I580" s="2"/>
      <c r="J580" s="2"/>
      <c r="K580" s="2"/>
      <c r="L580" s="3"/>
      <c r="M580" s="4"/>
      <c r="N580" s="5"/>
      <c r="O580" s="5"/>
      <c r="P580" s="5"/>
      <c r="Q580" s="5"/>
      <c r="R580" s="8"/>
      <c r="S580" s="9"/>
      <c r="T580" s="9"/>
      <c r="U580" s="9"/>
      <c r="V580" s="9"/>
      <c r="W580" s="9"/>
      <c r="X580" s="9"/>
      <c r="Y580" s="19"/>
      <c r="Z580" s="19"/>
      <c r="AA580" s="19"/>
      <c r="AB580" s="19"/>
      <c r="AC580" s="19"/>
      <c r="AD580" s="19"/>
      <c r="AE580" s="20"/>
      <c r="AF580" s="20"/>
      <c r="AG580" s="20"/>
      <c r="AH580" s="20"/>
      <c r="AI580" s="20"/>
      <c r="AJ580" s="20"/>
      <c r="AK580" s="20"/>
    </row>
    <row r="581" spans="1:37" customFormat="1" ht="14.45" x14ac:dyDescent="0.35">
      <c r="A581" s="45" t="s">
        <v>996</v>
      </c>
      <c r="B581" s="46" t="s">
        <v>793</v>
      </c>
      <c r="C581" s="46" t="s">
        <v>997</v>
      </c>
      <c r="D581" s="12" t="str">
        <f>IF(ISBLANK(A581),"",IF(F581=0,"",AVERAGE(G581:XFD581)/3))</f>
        <v/>
      </c>
      <c r="E581" s="16" t="str">
        <f>IF(F581&gt;=18,"Qualify","Non-Qualify")</f>
        <v>Non-Qualify</v>
      </c>
      <c r="F581" s="13">
        <f>IF(ISBLANK(A581),"",COUNT(G581:XFD581)*3)</f>
        <v>0</v>
      </c>
      <c r="G581" s="1"/>
      <c r="H581" s="2"/>
      <c r="I581" s="2"/>
      <c r="J581" s="2"/>
      <c r="K581" s="2"/>
      <c r="L581" s="3"/>
      <c r="M581" s="4"/>
      <c r="N581" s="5"/>
      <c r="O581" s="5"/>
      <c r="P581" s="5"/>
      <c r="Q581" s="5"/>
      <c r="R581" s="8"/>
      <c r="S581" s="9"/>
      <c r="T581" s="9"/>
      <c r="U581" s="9"/>
      <c r="V581" s="9"/>
      <c r="W581" s="9"/>
      <c r="X581" s="9"/>
      <c r="Y581" s="19"/>
      <c r="Z581" s="19"/>
      <c r="AA581" s="19"/>
      <c r="AB581" s="19"/>
      <c r="AC581" s="19"/>
      <c r="AD581" s="19"/>
      <c r="AE581" s="20"/>
      <c r="AF581" s="20"/>
      <c r="AG581" s="20"/>
      <c r="AH581" s="20"/>
      <c r="AI581" s="20"/>
      <c r="AJ581" s="20"/>
      <c r="AK581" s="20"/>
    </row>
    <row r="582" spans="1:37" customFormat="1" ht="14.45" x14ac:dyDescent="0.35">
      <c r="A582" s="45" t="s">
        <v>998</v>
      </c>
      <c r="B582" s="46" t="s">
        <v>999</v>
      </c>
      <c r="C582" s="46" t="s">
        <v>1000</v>
      </c>
      <c r="D582" s="12" t="str">
        <f>IF(ISBLANK(A582),"",IF(F582=0,"",AVERAGE(G582:XFD582)/3))</f>
        <v/>
      </c>
      <c r="E582" s="16" t="str">
        <f>IF(F582&gt;=18,"Qualify","Non-Qualify")</f>
        <v>Non-Qualify</v>
      </c>
      <c r="F582" s="13">
        <f>IF(ISBLANK(A582),"",COUNT(G582:XFD582)*3)</f>
        <v>0</v>
      </c>
      <c r="G582" s="1"/>
      <c r="H582" s="2"/>
      <c r="I582" s="2"/>
      <c r="J582" s="2"/>
      <c r="K582" s="2"/>
      <c r="L582" s="3"/>
      <c r="M582" s="4"/>
      <c r="N582" s="5"/>
      <c r="O582" s="5"/>
      <c r="P582" s="5"/>
      <c r="Q582" s="5"/>
      <c r="R582" s="8"/>
      <c r="S582" s="9"/>
      <c r="T582" s="9"/>
      <c r="U582" s="9"/>
      <c r="V582" s="9"/>
      <c r="W582" s="9"/>
      <c r="X582" s="9"/>
      <c r="Y582" s="19"/>
      <c r="Z582" s="19"/>
      <c r="AA582" s="19"/>
      <c r="AB582" s="19"/>
      <c r="AC582" s="19"/>
      <c r="AD582" s="19"/>
      <c r="AE582" s="20"/>
      <c r="AF582" s="20"/>
      <c r="AG582" s="20"/>
      <c r="AH582" s="20"/>
      <c r="AI582" s="20"/>
      <c r="AJ582" s="20"/>
      <c r="AK582" s="20"/>
    </row>
    <row r="583" spans="1:37" customFormat="1" ht="14.45" x14ac:dyDescent="0.35">
      <c r="A583" s="45" t="s">
        <v>1001</v>
      </c>
      <c r="B583" s="46" t="s">
        <v>389</v>
      </c>
      <c r="C583" s="46" t="s">
        <v>1002</v>
      </c>
      <c r="D583" s="12" t="str">
        <f>IF(ISBLANK(A583),"",IF(F583=0,"",AVERAGE(G583:XFD583)/3))</f>
        <v/>
      </c>
      <c r="E583" s="16" t="str">
        <f>IF(F583&gt;=18,"Qualify","Non-Qualify")</f>
        <v>Non-Qualify</v>
      </c>
      <c r="F583" s="13">
        <f>IF(ISBLANK(A583),"",COUNT(G583:XFD583)*3)</f>
        <v>0</v>
      </c>
      <c r="G583" s="1"/>
      <c r="H583" s="2"/>
      <c r="I583" s="2"/>
      <c r="J583" s="2"/>
      <c r="K583" s="2"/>
      <c r="L583" s="3"/>
      <c r="M583" s="4"/>
      <c r="N583" s="5"/>
      <c r="O583" s="5"/>
      <c r="P583" s="5"/>
      <c r="Q583" s="5"/>
      <c r="R583" s="8"/>
      <c r="S583" s="9"/>
      <c r="T583" s="9"/>
      <c r="U583" s="9"/>
      <c r="V583" s="9"/>
      <c r="W583" s="9"/>
      <c r="X583" s="9"/>
      <c r="Y583" s="19"/>
      <c r="Z583" s="19"/>
      <c r="AA583" s="19"/>
      <c r="AB583" s="19"/>
      <c r="AC583" s="19"/>
      <c r="AD583" s="19"/>
      <c r="AE583" s="20"/>
      <c r="AF583" s="20"/>
      <c r="AG583" s="20"/>
      <c r="AH583" s="20"/>
      <c r="AI583" s="20"/>
      <c r="AJ583" s="20"/>
      <c r="AK583" s="20"/>
    </row>
    <row r="584" spans="1:37" customFormat="1" ht="14.45" x14ac:dyDescent="0.35">
      <c r="A584" s="45" t="s">
        <v>1004</v>
      </c>
      <c r="B584" s="46" t="s">
        <v>1005</v>
      </c>
      <c r="C584" s="46" t="s">
        <v>1006</v>
      </c>
      <c r="D584" s="12" t="str">
        <f>IF(ISBLANK(A584),"",IF(F584=0,"",AVERAGE(G584:XFD584)/3))</f>
        <v/>
      </c>
      <c r="E584" s="16" t="str">
        <f>IF(F584&gt;=18,"Qualify","Non-Qualify")</f>
        <v>Non-Qualify</v>
      </c>
      <c r="F584" s="13">
        <f>IF(ISBLANK(A584),"",COUNT(G584:XFD584)*3)</f>
        <v>0</v>
      </c>
      <c r="G584" s="1"/>
      <c r="H584" s="2"/>
      <c r="I584" s="2"/>
      <c r="J584" s="2"/>
      <c r="K584" s="2"/>
      <c r="L584" s="3"/>
      <c r="M584" s="4"/>
      <c r="N584" s="5"/>
      <c r="O584" s="5"/>
      <c r="P584" s="5"/>
      <c r="Q584" s="5"/>
      <c r="R584" s="8"/>
      <c r="S584" s="9"/>
      <c r="T584" s="9"/>
      <c r="U584" s="9"/>
      <c r="V584" s="9"/>
      <c r="W584" s="9"/>
      <c r="X584" s="9"/>
      <c r="Y584" s="19"/>
      <c r="Z584" s="19"/>
      <c r="AA584" s="19"/>
      <c r="AB584" s="19"/>
      <c r="AC584" s="19"/>
      <c r="AD584" s="19"/>
      <c r="AE584" s="20"/>
      <c r="AF584" s="20"/>
      <c r="AG584" s="20"/>
      <c r="AH584" s="20"/>
      <c r="AI584" s="20"/>
      <c r="AJ584" s="20"/>
      <c r="AK584" s="20"/>
    </row>
    <row r="585" spans="1:37" customFormat="1" ht="14.45" x14ac:dyDescent="0.35">
      <c r="A585" s="45" t="s">
        <v>1007</v>
      </c>
      <c r="B585" s="46" t="s">
        <v>394</v>
      </c>
      <c r="C585" s="46" t="s">
        <v>395</v>
      </c>
      <c r="D585" s="12" t="str">
        <f>IF(ISBLANK(A585),"",IF(F585=0,"",AVERAGE(G585:XFD585)/3))</f>
        <v/>
      </c>
      <c r="E585" s="16" t="str">
        <f>IF(F585&gt;=18,"Qualify","Non-Qualify")</f>
        <v>Non-Qualify</v>
      </c>
      <c r="F585" s="13">
        <f>IF(ISBLANK(A585),"",COUNT(G585:XFD585)*3)</f>
        <v>0</v>
      </c>
      <c r="G585" s="1"/>
      <c r="H585" s="2"/>
      <c r="I585" s="2"/>
      <c r="J585" s="2"/>
      <c r="K585" s="2"/>
      <c r="L585" s="3"/>
      <c r="M585" s="4"/>
      <c r="N585" s="5"/>
      <c r="O585" s="5"/>
      <c r="P585" s="5"/>
      <c r="Q585" s="5"/>
      <c r="R585" s="8"/>
      <c r="S585" s="9"/>
      <c r="T585" s="9"/>
      <c r="U585" s="9"/>
      <c r="V585" s="9"/>
      <c r="W585" s="9"/>
      <c r="X585" s="9"/>
      <c r="Y585" s="19"/>
      <c r="Z585" s="19"/>
      <c r="AA585" s="19"/>
      <c r="AB585" s="19"/>
      <c r="AC585" s="19"/>
      <c r="AD585" s="19"/>
      <c r="AE585" s="20"/>
      <c r="AF585" s="20"/>
      <c r="AG585" s="20"/>
      <c r="AH585" s="20"/>
      <c r="AI585" s="20"/>
      <c r="AJ585" s="20"/>
      <c r="AK585" s="20"/>
    </row>
    <row r="586" spans="1:37" customFormat="1" ht="14.45" x14ac:dyDescent="0.35">
      <c r="A586" s="45" t="s">
        <v>1007</v>
      </c>
      <c r="B586" s="46" t="s">
        <v>1008</v>
      </c>
      <c r="C586" s="46" t="s">
        <v>1009</v>
      </c>
      <c r="D586" s="12">
        <f>IF(ISBLANK(A586),"",IF(F586=0,"",AVERAGE(G586:XFD586)/3))</f>
        <v>210</v>
      </c>
      <c r="E586" s="16" t="str">
        <f>IF(F586&gt;=18,"Qualify","Non-Qualify")</f>
        <v>Non-Qualify</v>
      </c>
      <c r="F586" s="13">
        <f>IF(ISBLANK(A586),"",COUNT(G586:XFD586)*3)</f>
        <v>9</v>
      </c>
      <c r="G586" s="1"/>
      <c r="H586" s="2"/>
      <c r="I586" s="2"/>
      <c r="J586" s="2"/>
      <c r="K586" s="2"/>
      <c r="L586" s="3"/>
      <c r="M586" s="4">
        <v>641</v>
      </c>
      <c r="N586" s="5"/>
      <c r="O586" s="5">
        <v>668</v>
      </c>
      <c r="P586" s="5">
        <v>581</v>
      </c>
      <c r="Q586" s="5"/>
      <c r="R586" s="8"/>
      <c r="S586" s="9"/>
      <c r="T586" s="9"/>
      <c r="U586" s="9"/>
      <c r="V586" s="9"/>
      <c r="W586" s="9"/>
      <c r="X586" s="9"/>
      <c r="Y586" s="19"/>
      <c r="Z586" s="19"/>
      <c r="AA586" s="19"/>
      <c r="AB586" s="19"/>
      <c r="AC586" s="19"/>
      <c r="AD586" s="19"/>
      <c r="AE586" s="20"/>
      <c r="AF586" s="20"/>
      <c r="AG586" s="20"/>
      <c r="AH586" s="20"/>
      <c r="AI586" s="20"/>
      <c r="AJ586" s="20"/>
      <c r="AK586" s="20"/>
    </row>
    <row r="587" spans="1:37" customFormat="1" ht="14.45" x14ac:dyDescent="0.35">
      <c r="A587" s="45" t="s">
        <v>1010</v>
      </c>
      <c r="B587" s="46" t="s">
        <v>107</v>
      </c>
      <c r="C587" s="46" t="s">
        <v>1011</v>
      </c>
      <c r="D587" s="12">
        <f>IF(ISBLANK(A587),"",IF(F587=0,"",AVERAGE(G587:XFD587)/3))</f>
        <v>188.33333333333334</v>
      </c>
      <c r="E587" s="16" t="str">
        <f>IF(F587&gt;=18,"Qualify","Non-Qualify")</f>
        <v>Non-Qualify</v>
      </c>
      <c r="F587" s="13">
        <f>IF(ISBLANK(A587),"",COUNT(G587:XFD587)*3)</f>
        <v>9</v>
      </c>
      <c r="G587" s="1"/>
      <c r="H587" s="2"/>
      <c r="I587" s="2"/>
      <c r="J587" s="2"/>
      <c r="K587" s="2"/>
      <c r="L587" s="3"/>
      <c r="M587" s="4"/>
      <c r="N587" s="5"/>
      <c r="O587" s="5"/>
      <c r="P587" s="5"/>
      <c r="Q587" s="5"/>
      <c r="R587" s="8"/>
      <c r="S587" s="9"/>
      <c r="T587" s="9"/>
      <c r="U587" s="9"/>
      <c r="V587" s="9"/>
      <c r="W587" s="9"/>
      <c r="X587" s="9"/>
      <c r="Y587" s="19">
        <v>545</v>
      </c>
      <c r="Z587" s="19"/>
      <c r="AA587" s="19">
        <v>553</v>
      </c>
      <c r="AB587" s="19">
        <v>597</v>
      </c>
      <c r="AC587" s="19"/>
      <c r="AD587" s="19"/>
      <c r="AE587" s="20"/>
      <c r="AF587" s="20"/>
      <c r="AG587" s="20"/>
      <c r="AH587" s="20"/>
      <c r="AI587" s="20"/>
      <c r="AJ587" s="20"/>
      <c r="AK587" s="20"/>
    </row>
    <row r="588" spans="1:37" customFormat="1" ht="14.45" x14ac:dyDescent="0.35">
      <c r="A588" s="45" t="s">
        <v>1012</v>
      </c>
      <c r="B588" s="46" t="s">
        <v>165</v>
      </c>
      <c r="C588" s="46" t="s">
        <v>1013</v>
      </c>
      <c r="D588" s="12" t="str">
        <f>IF(ISBLANK(A588),"",IF(F588=0,"",AVERAGE(G588:XFD588)/3))</f>
        <v/>
      </c>
      <c r="E588" s="16" t="str">
        <f>IF(F588&gt;=18,"Qualify","Non-Qualify")</f>
        <v>Non-Qualify</v>
      </c>
      <c r="F588" s="13">
        <f>IF(ISBLANK(A588),"",COUNT(G588:XFD588)*3)</f>
        <v>0</v>
      </c>
      <c r="G588" s="1"/>
      <c r="H588" s="2"/>
      <c r="I588" s="2"/>
      <c r="J588" s="2"/>
      <c r="K588" s="2"/>
      <c r="L588" s="3"/>
      <c r="M588" s="4"/>
      <c r="N588" s="5"/>
      <c r="O588" s="5"/>
      <c r="P588" s="5"/>
      <c r="Q588" s="5"/>
      <c r="R588" s="8"/>
      <c r="S588" s="9"/>
      <c r="T588" s="9"/>
      <c r="U588" s="9"/>
      <c r="V588" s="9"/>
      <c r="W588" s="9"/>
      <c r="X588" s="9"/>
      <c r="Y588" s="19"/>
      <c r="Z588" s="19"/>
      <c r="AA588" s="19"/>
      <c r="AB588" s="19"/>
      <c r="AC588" s="19"/>
      <c r="AD588" s="19"/>
      <c r="AE588" s="20"/>
      <c r="AF588" s="20"/>
      <c r="AG588" s="20"/>
      <c r="AH588" s="20"/>
      <c r="AI588" s="20"/>
      <c r="AJ588" s="20"/>
      <c r="AK588" s="20"/>
    </row>
    <row r="589" spans="1:37" customFormat="1" ht="14.45" x14ac:dyDescent="0.35">
      <c r="A589" s="45" t="s">
        <v>1014</v>
      </c>
      <c r="B589" s="46" t="s">
        <v>75</v>
      </c>
      <c r="C589" s="46" t="s">
        <v>1015</v>
      </c>
      <c r="D589" s="12" t="str">
        <f>IF(ISBLANK(A589),"",IF(F589=0,"",AVERAGE(G589:XFD589)/3))</f>
        <v/>
      </c>
      <c r="E589" s="16" t="str">
        <f>IF(F589&gt;=18,"Qualify","Non-Qualify")</f>
        <v>Non-Qualify</v>
      </c>
      <c r="F589" s="13">
        <f>IF(ISBLANK(A589),"",COUNT(G589:XFD589)*3)</f>
        <v>0</v>
      </c>
      <c r="G589" s="1"/>
      <c r="H589" s="2"/>
      <c r="I589" s="2"/>
      <c r="J589" s="2"/>
      <c r="K589" s="2"/>
      <c r="L589" s="3"/>
      <c r="M589" s="4"/>
      <c r="N589" s="5"/>
      <c r="O589" s="5"/>
      <c r="P589" s="5"/>
      <c r="Q589" s="5"/>
      <c r="R589" s="8"/>
      <c r="S589" s="9"/>
      <c r="T589" s="9"/>
      <c r="U589" s="9"/>
      <c r="V589" s="9"/>
      <c r="W589" s="9"/>
      <c r="X589" s="9"/>
      <c r="Y589" s="19"/>
      <c r="Z589" s="19"/>
      <c r="AA589" s="19"/>
      <c r="AB589" s="19"/>
      <c r="AC589" s="19"/>
      <c r="AD589" s="19"/>
      <c r="AE589" s="20"/>
      <c r="AF589" s="20"/>
      <c r="AG589" s="20"/>
      <c r="AH589" s="20"/>
      <c r="AI589" s="20"/>
      <c r="AJ589" s="20"/>
      <c r="AK589" s="20"/>
    </row>
    <row r="590" spans="1:37" customFormat="1" ht="14.45" x14ac:dyDescent="0.35">
      <c r="A590" s="45" t="s">
        <v>1016</v>
      </c>
      <c r="B590" s="46" t="s">
        <v>90</v>
      </c>
      <c r="C590" s="46" t="s">
        <v>1017</v>
      </c>
      <c r="D590" s="12" t="str">
        <f>IF(ISBLANK(A590),"",IF(F590=0,"",AVERAGE(G590:XFD590)/3))</f>
        <v/>
      </c>
      <c r="E590" s="16" t="str">
        <f>IF(F590&gt;=18,"Qualify","Non-Qualify")</f>
        <v>Non-Qualify</v>
      </c>
      <c r="F590" s="13">
        <f>IF(ISBLANK(A590),"",COUNT(G590:XFD590)*3)</f>
        <v>0</v>
      </c>
      <c r="G590" s="1"/>
      <c r="H590" s="2"/>
      <c r="I590" s="2"/>
      <c r="J590" s="2"/>
      <c r="K590" s="2"/>
      <c r="L590" s="3"/>
      <c r="M590" s="4"/>
      <c r="N590" s="5"/>
      <c r="O590" s="5"/>
      <c r="P590" s="5"/>
      <c r="Q590" s="5"/>
      <c r="R590" s="8"/>
      <c r="S590" s="9"/>
      <c r="T590" s="9"/>
      <c r="U590" s="9"/>
      <c r="V590" s="9"/>
      <c r="W590" s="9"/>
      <c r="X590" s="9"/>
      <c r="Y590" s="19"/>
      <c r="Z590" s="19"/>
      <c r="AA590" s="19"/>
      <c r="AB590" s="19"/>
      <c r="AC590" s="19"/>
      <c r="AD590" s="19"/>
      <c r="AE590" s="20"/>
      <c r="AF590" s="20"/>
      <c r="AG590" s="20"/>
      <c r="AH590" s="20"/>
      <c r="AI590" s="20"/>
      <c r="AJ590" s="20"/>
      <c r="AK590" s="20"/>
    </row>
    <row r="591" spans="1:37" customFormat="1" ht="14.45" x14ac:dyDescent="0.35">
      <c r="A591" s="45" t="s">
        <v>1018</v>
      </c>
      <c r="B591" s="46" t="s">
        <v>1019</v>
      </c>
      <c r="C591" s="46" t="s">
        <v>1020</v>
      </c>
      <c r="D591" s="12" t="str">
        <f>IF(ISBLANK(A591),"",IF(F591=0,"",AVERAGE(G591:XFD591)/3))</f>
        <v/>
      </c>
      <c r="E591" s="16" t="str">
        <f>IF(F591&gt;=18,"Qualify","Non-Qualify")</f>
        <v>Non-Qualify</v>
      </c>
      <c r="F591" s="13">
        <f>IF(ISBLANK(A591),"",COUNT(G591:XFD591)*3)</f>
        <v>0</v>
      </c>
      <c r="G591" s="1"/>
      <c r="H591" s="2"/>
      <c r="I591" s="2"/>
      <c r="J591" s="2"/>
      <c r="K591" s="2"/>
      <c r="L591" s="3"/>
      <c r="M591" s="4"/>
      <c r="N591" s="5"/>
      <c r="O591" s="5"/>
      <c r="P591" s="5"/>
      <c r="Q591" s="5"/>
      <c r="R591" s="8"/>
      <c r="S591" s="9"/>
      <c r="T591" s="9"/>
      <c r="U591" s="9"/>
      <c r="V591" s="9"/>
      <c r="W591" s="9"/>
      <c r="X591" s="9"/>
      <c r="Y591" s="19"/>
      <c r="Z591" s="19"/>
      <c r="AA591" s="19"/>
      <c r="AB591" s="19"/>
      <c r="AC591" s="19"/>
      <c r="AD591" s="19"/>
      <c r="AE591" s="20"/>
      <c r="AF591" s="20"/>
      <c r="AG591" s="20"/>
      <c r="AH591" s="20"/>
      <c r="AI591" s="20"/>
      <c r="AJ591" s="20"/>
      <c r="AK591" s="20"/>
    </row>
    <row r="592" spans="1:37" customFormat="1" ht="14.45" x14ac:dyDescent="0.35">
      <c r="A592" s="45" t="s">
        <v>1018</v>
      </c>
      <c r="B592" s="46" t="s">
        <v>1021</v>
      </c>
      <c r="C592" s="46" t="s">
        <v>1022</v>
      </c>
      <c r="D592" s="12" t="str">
        <f>IF(ISBLANK(A592),"",IF(F592=0,"",AVERAGE(G592:XFD592)/3))</f>
        <v/>
      </c>
      <c r="E592" s="16" t="str">
        <f>IF(F592&gt;=18,"Qualify","Non-Qualify")</f>
        <v>Non-Qualify</v>
      </c>
      <c r="F592" s="13">
        <f>IF(ISBLANK(A592),"",COUNT(G592:XFD592)*3)</f>
        <v>0</v>
      </c>
      <c r="G592" s="1"/>
      <c r="H592" s="2"/>
      <c r="I592" s="2"/>
      <c r="J592" s="2"/>
      <c r="K592" s="2"/>
      <c r="L592" s="3"/>
      <c r="M592" s="4"/>
      <c r="N592" s="5"/>
      <c r="O592" s="5"/>
      <c r="P592" s="5"/>
      <c r="Q592" s="5"/>
      <c r="R592" s="8"/>
      <c r="S592" s="9"/>
      <c r="T592" s="9"/>
      <c r="U592" s="9"/>
      <c r="V592" s="9"/>
      <c r="W592" s="9"/>
      <c r="X592" s="9"/>
      <c r="Y592" s="19"/>
      <c r="Z592" s="19"/>
      <c r="AA592" s="19"/>
      <c r="AB592" s="19"/>
      <c r="AC592" s="19"/>
      <c r="AD592" s="19"/>
      <c r="AE592" s="20"/>
      <c r="AF592" s="20"/>
      <c r="AG592" s="20"/>
      <c r="AH592" s="20"/>
      <c r="AI592" s="20"/>
      <c r="AJ592" s="20"/>
      <c r="AK592" s="20"/>
    </row>
    <row r="593" spans="1:37" customFormat="1" ht="14.45" x14ac:dyDescent="0.35">
      <c r="A593" s="45" t="s">
        <v>1024</v>
      </c>
      <c r="B593" s="46" t="s">
        <v>1025</v>
      </c>
      <c r="C593" s="46" t="s">
        <v>1026</v>
      </c>
      <c r="D593" s="12" t="str">
        <f>IF(ISBLANK(A593),"",IF(F593=0,"",AVERAGE(G593:XFD593)/3))</f>
        <v/>
      </c>
      <c r="E593" s="16" t="str">
        <f>IF(F593&gt;=18,"Qualify","Non-Qualify")</f>
        <v>Non-Qualify</v>
      </c>
      <c r="F593" s="13">
        <f>IF(ISBLANK(A593),"",COUNT(G593:XFD593)*3)</f>
        <v>0</v>
      </c>
      <c r="G593" s="1"/>
      <c r="H593" s="2"/>
      <c r="I593" s="2"/>
      <c r="J593" s="2"/>
      <c r="K593" s="2"/>
      <c r="L593" s="3"/>
      <c r="M593" s="4"/>
      <c r="N593" s="5"/>
      <c r="O593" s="5"/>
      <c r="P593" s="5"/>
      <c r="Q593" s="5"/>
      <c r="R593" s="8"/>
      <c r="S593" s="9"/>
      <c r="T593" s="9"/>
      <c r="U593" s="9"/>
      <c r="V593" s="9"/>
      <c r="W593" s="9"/>
      <c r="X593" s="9"/>
      <c r="Y593" s="19"/>
      <c r="Z593" s="19"/>
      <c r="AA593" s="19"/>
      <c r="AB593" s="19"/>
      <c r="AC593" s="19"/>
      <c r="AD593" s="19"/>
      <c r="AE593" s="20"/>
      <c r="AF593" s="20"/>
      <c r="AG593" s="20"/>
      <c r="AH593" s="20"/>
      <c r="AI593" s="20"/>
      <c r="AJ593" s="20"/>
      <c r="AK593" s="20"/>
    </row>
    <row r="594" spans="1:37" customFormat="1" ht="14.45" x14ac:dyDescent="0.35">
      <c r="A594" s="45" t="s">
        <v>1027</v>
      </c>
      <c r="B594" s="46" t="s">
        <v>928</v>
      </c>
      <c r="C594" s="46"/>
      <c r="D594" s="12">
        <f>IF(ISBLANK(A594),"",IF(F594=0,"",AVERAGE(G594:XFD594)/3))</f>
        <v>190.88888888888889</v>
      </c>
      <c r="E594" s="16" t="str">
        <f>IF(F594&gt;=18,"Qualify","Non-Qualify")</f>
        <v>Non-Qualify</v>
      </c>
      <c r="F594" s="13">
        <f>IF(ISBLANK(A594),"",COUNT(G594:XFD594)*3)</f>
        <v>9</v>
      </c>
      <c r="G594" s="1">
        <v>544</v>
      </c>
      <c r="H594" s="2"/>
      <c r="I594" s="2">
        <v>573</v>
      </c>
      <c r="J594" s="2">
        <v>601</v>
      </c>
      <c r="K594" s="2"/>
      <c r="L594" s="3"/>
      <c r="M594" s="4"/>
      <c r="N594" s="5"/>
      <c r="O594" s="5"/>
      <c r="P594" s="5"/>
      <c r="Q594" s="5"/>
      <c r="R594" s="8"/>
      <c r="S594" s="9"/>
      <c r="T594" s="9"/>
      <c r="U594" s="9"/>
      <c r="V594" s="9"/>
      <c r="W594" s="9"/>
      <c r="X594" s="9"/>
      <c r="Y594" s="19"/>
      <c r="Z594" s="19"/>
      <c r="AA594" s="19"/>
      <c r="AB594" s="19"/>
      <c r="AC594" s="19"/>
      <c r="AD594" s="19"/>
      <c r="AE594" s="20"/>
      <c r="AF594" s="20"/>
      <c r="AG594" s="20"/>
      <c r="AH594" s="20"/>
      <c r="AI594" s="20"/>
      <c r="AJ594" s="20"/>
      <c r="AK594" s="20"/>
    </row>
    <row r="595" spans="1:37" customFormat="1" ht="14.45" x14ac:dyDescent="0.35">
      <c r="A595" s="45" t="s">
        <v>1028</v>
      </c>
      <c r="B595" s="46" t="s">
        <v>25</v>
      </c>
      <c r="C595" s="46" t="s">
        <v>1029</v>
      </c>
      <c r="D595" s="12" t="str">
        <f>IF(ISBLANK(A595),"",IF(F595=0,"",AVERAGE(G595:XFD595)/3))</f>
        <v/>
      </c>
      <c r="E595" s="16" t="str">
        <f>IF(F595&gt;=18,"Qualify","Non-Qualify")</f>
        <v>Non-Qualify</v>
      </c>
      <c r="F595" s="13">
        <f>IF(ISBLANK(A595),"",COUNT(G595:XFD595)*3)</f>
        <v>0</v>
      </c>
      <c r="G595" s="1"/>
      <c r="H595" s="2"/>
      <c r="I595" s="2"/>
      <c r="J595" s="2"/>
      <c r="K595" s="2"/>
      <c r="L595" s="3"/>
      <c r="M595" s="4"/>
      <c r="N595" s="5"/>
      <c r="O595" s="5"/>
      <c r="P595" s="5"/>
      <c r="Q595" s="5"/>
      <c r="R595" s="8"/>
      <c r="S595" s="9"/>
      <c r="T595" s="9"/>
      <c r="U595" s="9"/>
      <c r="V595" s="9"/>
      <c r="W595" s="9"/>
      <c r="X595" s="9"/>
      <c r="Y595" s="19"/>
      <c r="Z595" s="19"/>
      <c r="AA595" s="19"/>
      <c r="AB595" s="19"/>
      <c r="AC595" s="19"/>
      <c r="AD595" s="19"/>
      <c r="AE595" s="20"/>
      <c r="AF595" s="20"/>
      <c r="AG595" s="20"/>
      <c r="AH595" s="20"/>
      <c r="AI595" s="20"/>
      <c r="AJ595" s="20"/>
      <c r="AK595" s="20"/>
    </row>
    <row r="596" spans="1:37" customFormat="1" ht="14.45" x14ac:dyDescent="0.35">
      <c r="A596" s="45" t="s">
        <v>1034</v>
      </c>
      <c r="B596" s="46" t="s">
        <v>1035</v>
      </c>
      <c r="C596" s="46" t="s">
        <v>1036</v>
      </c>
      <c r="D596" s="12">
        <f>IF(ISBLANK(A596),"",IF(F596=0,"",AVERAGE(G596:XFD596)/3))</f>
        <v>169.72222222222223</v>
      </c>
      <c r="E596" s="16" t="str">
        <f>IF(F596&gt;=18,"Qualify","Non-Qualify")</f>
        <v>Non-Qualify</v>
      </c>
      <c r="F596" s="13">
        <f>IF(ISBLANK(A596),"",COUNT(G596:XFD596)*3)-2</f>
        <v>16</v>
      </c>
      <c r="G596" s="1">
        <v>490</v>
      </c>
      <c r="H596" s="2"/>
      <c r="I596" s="2">
        <v>537</v>
      </c>
      <c r="J596" s="2">
        <v>528</v>
      </c>
      <c r="K596" s="2"/>
      <c r="L596" s="3"/>
      <c r="M596" s="4"/>
      <c r="N596" s="5"/>
      <c r="O596" s="5"/>
      <c r="P596" s="5"/>
      <c r="Q596" s="5"/>
      <c r="R596" s="8"/>
      <c r="S596" s="9">
        <v>551</v>
      </c>
      <c r="T596" s="9"/>
      <c r="U596" s="9">
        <f>162+160+140</f>
        <v>462</v>
      </c>
      <c r="V596" s="9">
        <f>170+146+171</f>
        <v>487</v>
      </c>
      <c r="W596" s="9"/>
      <c r="X596" s="9"/>
      <c r="Y596" s="19"/>
      <c r="Z596" s="19"/>
      <c r="AA596" s="19"/>
      <c r="AB596" s="19"/>
      <c r="AC596" s="19"/>
      <c r="AD596" s="19"/>
      <c r="AE596" s="20"/>
      <c r="AF596" s="20"/>
      <c r="AG596" s="20"/>
      <c r="AH596" s="20"/>
      <c r="AI596" s="20"/>
      <c r="AJ596" s="20"/>
      <c r="AK596" s="20"/>
    </row>
    <row r="597" spans="1:37" customFormat="1" ht="14.45" x14ac:dyDescent="0.35">
      <c r="A597" s="45" t="s">
        <v>1037</v>
      </c>
      <c r="B597" s="46" t="s">
        <v>287</v>
      </c>
      <c r="C597" s="46" t="s">
        <v>1038</v>
      </c>
      <c r="D597" s="12" t="str">
        <f>IF(ISBLANK(A597),"",IF(F597=0,"",AVERAGE(G597:XFD597)/3))</f>
        <v/>
      </c>
      <c r="E597" s="16" t="str">
        <f>IF(F597&gt;=18,"Qualify","Non-Qualify")</f>
        <v>Non-Qualify</v>
      </c>
      <c r="F597" s="13">
        <f>IF(ISBLANK(A597),"",COUNT(G597:XFD597)*3)</f>
        <v>0</v>
      </c>
      <c r="G597" s="1"/>
      <c r="H597" s="2"/>
      <c r="I597" s="2"/>
      <c r="J597" s="2"/>
      <c r="K597" s="2"/>
      <c r="L597" s="3"/>
      <c r="M597" s="4"/>
      <c r="N597" s="5"/>
      <c r="O597" s="5"/>
      <c r="P597" s="5"/>
      <c r="Q597" s="5"/>
      <c r="R597" s="8"/>
      <c r="S597" s="9"/>
      <c r="T597" s="9"/>
      <c r="U597" s="9"/>
      <c r="V597" s="9"/>
      <c r="W597" s="9"/>
      <c r="X597" s="9"/>
      <c r="Y597" s="19"/>
      <c r="Z597" s="19"/>
      <c r="AA597" s="19"/>
      <c r="AB597" s="19"/>
      <c r="AC597" s="19"/>
      <c r="AD597" s="19"/>
      <c r="AE597" s="20"/>
      <c r="AF597" s="20"/>
      <c r="AG597" s="20"/>
      <c r="AH597" s="20"/>
      <c r="AI597" s="20"/>
      <c r="AJ597" s="20"/>
      <c r="AK597" s="20"/>
    </row>
    <row r="598" spans="1:37" customFormat="1" ht="14.45" x14ac:dyDescent="0.35">
      <c r="A598" s="45" t="s">
        <v>1039</v>
      </c>
      <c r="B598" s="46" t="s">
        <v>90</v>
      </c>
      <c r="C598" s="46" t="s">
        <v>1040</v>
      </c>
      <c r="D598" s="12" t="str">
        <f>IF(ISBLANK(A598),"",IF(F598=0,"",AVERAGE(G598:XFD598)/3))</f>
        <v/>
      </c>
      <c r="E598" s="16" t="str">
        <f>IF(F598&gt;=18,"Qualify","Non-Qualify")</f>
        <v>Non-Qualify</v>
      </c>
      <c r="F598" s="13">
        <f>IF(ISBLANK(A598),"",COUNT(G598:XFD598)*3)</f>
        <v>0</v>
      </c>
      <c r="G598" s="1"/>
      <c r="H598" s="2"/>
      <c r="I598" s="2"/>
      <c r="J598" s="2"/>
      <c r="K598" s="2"/>
      <c r="L598" s="3"/>
      <c r="M598" s="4"/>
      <c r="N598" s="5"/>
      <c r="O598" s="5"/>
      <c r="P598" s="5"/>
      <c r="Q598" s="5"/>
      <c r="R598" s="8"/>
      <c r="S598" s="9"/>
      <c r="T598" s="9"/>
      <c r="U598" s="9"/>
      <c r="V598" s="9"/>
      <c r="W598" s="9"/>
      <c r="X598" s="9"/>
      <c r="Y598" s="19"/>
      <c r="Z598" s="19"/>
      <c r="AA598" s="19"/>
      <c r="AB598" s="19"/>
      <c r="AC598" s="19"/>
      <c r="AD598" s="19"/>
      <c r="AE598" s="20"/>
      <c r="AF598" s="20"/>
      <c r="AG598" s="20"/>
      <c r="AH598" s="20"/>
      <c r="AI598" s="20"/>
      <c r="AJ598" s="20"/>
      <c r="AK598" s="20"/>
    </row>
    <row r="599" spans="1:37" customFormat="1" ht="14.45" x14ac:dyDescent="0.35">
      <c r="A599" s="45" t="s">
        <v>1041</v>
      </c>
      <c r="B599" s="46" t="s">
        <v>134</v>
      </c>
      <c r="C599" s="46"/>
      <c r="D599" s="12">
        <f>IF(ISBLANK(A599),"",IF(F599=0,"",AVERAGE(G599:XFD599)/3))</f>
        <v>225.7777777777778</v>
      </c>
      <c r="E599" s="16" t="str">
        <f>IF(F599&gt;=18,"Qualify","Non-Qualify")</f>
        <v>Non-Qualify</v>
      </c>
      <c r="F599" s="13">
        <f>IF(ISBLANK(A599),"",COUNT(G599:XFD599)*3)</f>
        <v>9</v>
      </c>
      <c r="G599" s="1"/>
      <c r="H599" s="2"/>
      <c r="I599" s="2"/>
      <c r="J599" s="2"/>
      <c r="K599" s="2"/>
      <c r="L599" s="3"/>
      <c r="M599" s="4"/>
      <c r="N599" s="5"/>
      <c r="O599" s="5"/>
      <c r="P599" s="5"/>
      <c r="Q599" s="5"/>
      <c r="R599" s="8"/>
      <c r="S599" s="9"/>
      <c r="T599" s="9"/>
      <c r="U599" s="9"/>
      <c r="V599" s="9"/>
      <c r="W599" s="9"/>
      <c r="X599" s="9"/>
      <c r="Y599" s="19">
        <v>630</v>
      </c>
      <c r="Z599" s="19"/>
      <c r="AA599" s="19">
        <v>643</v>
      </c>
      <c r="AB599" s="19">
        <v>759</v>
      </c>
      <c r="AC599" s="19"/>
      <c r="AD599" s="19"/>
      <c r="AE599" s="20"/>
      <c r="AF599" s="20"/>
      <c r="AG599" s="20"/>
      <c r="AH599" s="20"/>
      <c r="AI599" s="20"/>
      <c r="AJ599" s="20"/>
      <c r="AK599" s="20"/>
    </row>
    <row r="600" spans="1:37" customFormat="1" ht="14.45" x14ac:dyDescent="0.35">
      <c r="A600" s="45" t="s">
        <v>1042</v>
      </c>
      <c r="B600" s="46" t="s">
        <v>442</v>
      </c>
      <c r="C600" s="46" t="s">
        <v>1043</v>
      </c>
      <c r="D600" s="12">
        <f>IF(ISBLANK(A600),"",IF(F600=0,"",AVERAGE(G600:XFD600)/3))</f>
        <v>208.83333333333334</v>
      </c>
      <c r="E600" s="16" t="str">
        <f>IF(F600&gt;=18,"Qualify","Non-Qualify")</f>
        <v>Non-Qualify</v>
      </c>
      <c r="F600" s="13">
        <f>IF(ISBLANK(A600),"",COUNT(G600:XFD600)*3)</f>
        <v>12</v>
      </c>
      <c r="G600" s="1"/>
      <c r="H600" s="2"/>
      <c r="I600" s="2"/>
      <c r="J600" s="2"/>
      <c r="K600" s="2"/>
      <c r="L600" s="3"/>
      <c r="M600" s="4">
        <v>720</v>
      </c>
      <c r="N600" s="5"/>
      <c r="O600" s="5">
        <v>567</v>
      </c>
      <c r="P600" s="5">
        <v>580</v>
      </c>
      <c r="Q600" s="5"/>
      <c r="R600" s="8"/>
      <c r="S600" s="9"/>
      <c r="T600" s="9"/>
      <c r="U600" s="9"/>
      <c r="V600" s="9"/>
      <c r="W600" s="9"/>
      <c r="X600" s="9"/>
      <c r="Y600" s="19"/>
      <c r="Z600" s="19"/>
      <c r="AA600" s="19"/>
      <c r="AB600" s="19"/>
      <c r="AC600" s="19"/>
      <c r="AD600" s="19"/>
      <c r="AE600" s="20">
        <v>639</v>
      </c>
      <c r="AF600" s="20"/>
      <c r="AG600" s="20"/>
      <c r="AH600" s="20"/>
      <c r="AI600" s="20"/>
      <c r="AJ600" s="20"/>
      <c r="AK600" s="20"/>
    </row>
    <row r="601" spans="1:37" customFormat="1" ht="14.45" x14ac:dyDescent="0.35">
      <c r="A601" s="45" t="s">
        <v>1044</v>
      </c>
      <c r="B601" s="46" t="s">
        <v>1385</v>
      </c>
      <c r="C601" s="46" t="s">
        <v>1386</v>
      </c>
      <c r="D601" s="12">
        <f>IF(ISBLANK(A601),"",IF(F601=0,"",AVERAGE(G601:XFD601)/3))</f>
        <v>202.66666666666666</v>
      </c>
      <c r="E601" s="16" t="str">
        <f>IF(F601&gt;=18,"Qualify","Non-Qualify")</f>
        <v>Non-Qualify</v>
      </c>
      <c r="F601" s="13">
        <f>IF(ISBLANK(A601),"",COUNT(G601:XFD601)*3)</f>
        <v>9</v>
      </c>
      <c r="G601" s="1"/>
      <c r="H601" s="2"/>
      <c r="I601" s="2"/>
      <c r="J601" s="2"/>
      <c r="K601" s="2"/>
      <c r="L601" s="3"/>
      <c r="M601" s="4"/>
      <c r="N601" s="5"/>
      <c r="O601" s="5"/>
      <c r="P601" s="5"/>
      <c r="Q601" s="5"/>
      <c r="R601" s="8"/>
      <c r="S601" s="9"/>
      <c r="T601" s="9"/>
      <c r="U601" s="9"/>
      <c r="V601" s="9"/>
      <c r="W601" s="9"/>
      <c r="X601" s="9"/>
      <c r="Y601" s="19"/>
      <c r="Z601" s="19"/>
      <c r="AA601" s="19"/>
      <c r="AB601" s="19"/>
      <c r="AC601" s="19"/>
      <c r="AD601" s="19"/>
      <c r="AE601" s="20">
        <v>672</v>
      </c>
      <c r="AF601" s="20"/>
      <c r="AG601" s="20"/>
      <c r="AH601" s="20">
        <v>552</v>
      </c>
      <c r="AI601" s="20">
        <v>600</v>
      </c>
      <c r="AJ601" s="20"/>
      <c r="AK601" s="20"/>
    </row>
    <row r="602" spans="1:37" customFormat="1" ht="14.45" x14ac:dyDescent="0.35">
      <c r="A602" s="45" t="s">
        <v>1044</v>
      </c>
      <c r="B602" s="46" t="s">
        <v>492</v>
      </c>
      <c r="C602" s="46" t="s">
        <v>1048</v>
      </c>
      <c r="D602" s="12" t="str">
        <f>IF(ISBLANK(A602),"",IF(F602=0,"",AVERAGE(G602:XFD602)/3))</f>
        <v/>
      </c>
      <c r="E602" s="16" t="str">
        <f>IF(F602&gt;=18,"Qualify","Non-Qualify")</f>
        <v>Non-Qualify</v>
      </c>
      <c r="F602" s="13">
        <f>IF(ISBLANK(A602),"",COUNT(G602:XFD602)*3)</f>
        <v>0</v>
      </c>
      <c r="G602" s="1"/>
      <c r="H602" s="2"/>
      <c r="I602" s="2"/>
      <c r="J602" s="2"/>
      <c r="K602" s="2"/>
      <c r="L602" s="3"/>
      <c r="M602" s="4"/>
      <c r="N602" s="5"/>
      <c r="O602" s="5"/>
      <c r="P602" s="5"/>
      <c r="Q602" s="5"/>
      <c r="R602" s="8"/>
      <c r="S602" s="9"/>
      <c r="T602" s="9"/>
      <c r="U602" s="9"/>
      <c r="V602" s="9"/>
      <c r="W602" s="9"/>
      <c r="X602" s="9"/>
      <c r="Y602" s="19"/>
      <c r="Z602" s="19"/>
      <c r="AA602" s="19"/>
      <c r="AB602" s="19"/>
      <c r="AC602" s="19"/>
      <c r="AD602" s="19"/>
      <c r="AE602" s="20"/>
      <c r="AF602" s="20"/>
      <c r="AG602" s="20"/>
      <c r="AH602" s="20"/>
      <c r="AI602" s="20"/>
      <c r="AJ602" s="20"/>
      <c r="AK602" s="20"/>
    </row>
    <row r="603" spans="1:37" customFormat="1" ht="14.45" x14ac:dyDescent="0.35">
      <c r="A603" s="45" t="s">
        <v>1044</v>
      </c>
      <c r="B603" s="46" t="s">
        <v>290</v>
      </c>
      <c r="C603" s="46" t="s">
        <v>1050</v>
      </c>
      <c r="D603" s="12" t="str">
        <f>IF(ISBLANK(A603),"",IF(F603=0,"",AVERAGE(G603:XFD603)/3))</f>
        <v/>
      </c>
      <c r="E603" s="16" t="str">
        <f>IF(F603&gt;=18,"Qualify","Non-Qualify")</f>
        <v>Non-Qualify</v>
      </c>
      <c r="F603" s="13">
        <f>IF(ISBLANK(A603),"",COUNT(G603:XFD603)*3)</f>
        <v>0</v>
      </c>
      <c r="G603" s="1"/>
      <c r="H603" s="2"/>
      <c r="I603" s="2"/>
      <c r="J603" s="2"/>
      <c r="K603" s="2"/>
      <c r="L603" s="3"/>
      <c r="M603" s="4"/>
      <c r="N603" s="5"/>
      <c r="O603" s="5"/>
      <c r="P603" s="5"/>
      <c r="Q603" s="5"/>
      <c r="R603" s="8"/>
      <c r="S603" s="9"/>
      <c r="T603" s="9"/>
      <c r="U603" s="9"/>
      <c r="V603" s="9"/>
      <c r="W603" s="9"/>
      <c r="X603" s="9"/>
      <c r="Y603" s="19"/>
      <c r="Z603" s="19"/>
      <c r="AA603" s="19"/>
      <c r="AB603" s="19"/>
      <c r="AC603" s="19"/>
      <c r="AD603" s="19"/>
      <c r="AE603" s="20"/>
      <c r="AF603" s="20"/>
      <c r="AG603" s="20"/>
      <c r="AH603" s="20"/>
      <c r="AI603" s="20"/>
      <c r="AJ603" s="20"/>
      <c r="AK603" s="20"/>
    </row>
    <row r="604" spans="1:37" customFormat="1" ht="14.45" x14ac:dyDescent="0.35">
      <c r="A604" s="45" t="s">
        <v>1053</v>
      </c>
      <c r="B604" s="46" t="s">
        <v>374</v>
      </c>
      <c r="C604" s="46" t="s">
        <v>1054</v>
      </c>
      <c r="D604" s="12" t="str">
        <f>IF(ISBLANK(A604),"",IF(F604=0,"",AVERAGE(G604:XFD604)/3))</f>
        <v/>
      </c>
      <c r="E604" s="16" t="str">
        <f>IF(F604&gt;=18,"Qualify","Non-Qualify")</f>
        <v>Non-Qualify</v>
      </c>
      <c r="F604" s="13">
        <f>IF(ISBLANK(A604),"",COUNT(G604:XFD604)*3)</f>
        <v>0</v>
      </c>
      <c r="G604" s="1"/>
      <c r="H604" s="2"/>
      <c r="I604" s="2"/>
      <c r="J604" s="2"/>
      <c r="K604" s="2"/>
      <c r="L604" s="3"/>
      <c r="M604" s="4"/>
      <c r="N604" s="5"/>
      <c r="O604" s="5"/>
      <c r="P604" s="5"/>
      <c r="Q604" s="5"/>
      <c r="R604" s="8"/>
      <c r="S604" s="9"/>
      <c r="T604" s="9"/>
      <c r="U604" s="9"/>
      <c r="V604" s="9"/>
      <c r="W604" s="9"/>
      <c r="X604" s="9"/>
      <c r="Y604" s="19"/>
      <c r="Z604" s="19"/>
      <c r="AA604" s="19"/>
      <c r="AB604" s="19"/>
      <c r="AC604" s="19"/>
      <c r="AD604" s="19"/>
      <c r="AE604" s="20"/>
      <c r="AF604" s="20"/>
      <c r="AG604" s="20"/>
      <c r="AH604" s="20"/>
      <c r="AI604" s="20"/>
      <c r="AJ604" s="20"/>
      <c r="AK604" s="20"/>
    </row>
    <row r="605" spans="1:37" customFormat="1" ht="14.45" x14ac:dyDescent="0.35">
      <c r="A605" s="45" t="s">
        <v>1055</v>
      </c>
      <c r="B605" s="46" t="s">
        <v>1056</v>
      </c>
      <c r="C605" s="46"/>
      <c r="D605" s="12">
        <f>IF(ISBLANK(A605),"",IF(F605=0,"",AVERAGE(G605:XFD605)/3))</f>
        <v>181.33333333333334</v>
      </c>
      <c r="E605" s="16" t="str">
        <f>IF(F605&gt;=18,"Qualify","Non-Qualify")</f>
        <v>Non-Qualify</v>
      </c>
      <c r="F605" s="13">
        <f>IF(ISBLANK(A605),"",COUNT(G605:XFD605)*3)</f>
        <v>3</v>
      </c>
      <c r="G605" s="1"/>
      <c r="H605" s="2"/>
      <c r="I605" s="2"/>
      <c r="J605" s="2"/>
      <c r="K605" s="2"/>
      <c r="L605" s="3"/>
      <c r="M605" s="4"/>
      <c r="N605" s="5"/>
      <c r="O605" s="5"/>
      <c r="P605" s="5"/>
      <c r="Q605" s="5"/>
      <c r="R605" s="8"/>
      <c r="S605" s="9"/>
      <c r="T605" s="9"/>
      <c r="U605" s="9"/>
      <c r="V605" s="9"/>
      <c r="W605" s="9"/>
      <c r="X605" s="9"/>
      <c r="Y605" s="19"/>
      <c r="Z605" s="19"/>
      <c r="AA605" s="19">
        <v>544</v>
      </c>
      <c r="AB605" s="19"/>
      <c r="AC605" s="19"/>
      <c r="AD605" s="19"/>
      <c r="AE605" s="20"/>
      <c r="AF605" s="20"/>
      <c r="AG605" s="20"/>
      <c r="AH605" s="20"/>
      <c r="AI605" s="20"/>
      <c r="AJ605" s="20"/>
      <c r="AK605" s="20"/>
    </row>
    <row r="606" spans="1:37" customFormat="1" ht="14.45" x14ac:dyDescent="0.35">
      <c r="A606" s="45" t="s">
        <v>1057</v>
      </c>
      <c r="B606" s="46" t="s">
        <v>1058</v>
      </c>
      <c r="C606" s="46"/>
      <c r="D606" s="12">
        <f>IF(ISBLANK(A606),"",IF(F606=0,"",AVERAGE(G606:XFD606)/3))</f>
        <v>228</v>
      </c>
      <c r="E606" s="16" t="str">
        <f>IF(F606&gt;=18,"Qualify","Non-Qualify")</f>
        <v>Non-Qualify</v>
      </c>
      <c r="F606" s="13">
        <f>IF(ISBLANK(A606),"",COUNT(G606:XFD606)*3)</f>
        <v>9</v>
      </c>
      <c r="G606" s="1">
        <v>759</v>
      </c>
      <c r="H606" s="2"/>
      <c r="I606" s="2">
        <v>628</v>
      </c>
      <c r="J606" s="2">
        <v>665</v>
      </c>
      <c r="K606" s="2"/>
      <c r="L606" s="3"/>
      <c r="M606" s="4"/>
      <c r="N606" s="5"/>
      <c r="O606" s="5"/>
      <c r="P606" s="5"/>
      <c r="Q606" s="5"/>
      <c r="R606" s="8"/>
      <c r="S606" s="9"/>
      <c r="T606" s="9"/>
      <c r="U606" s="9"/>
      <c r="V606" s="9"/>
      <c r="W606" s="9"/>
      <c r="X606" s="9"/>
      <c r="Y606" s="19"/>
      <c r="Z606" s="19"/>
      <c r="AA606" s="19"/>
      <c r="AB606" s="19"/>
      <c r="AC606" s="19"/>
      <c r="AD606" s="19"/>
      <c r="AE606" s="20"/>
      <c r="AF606" s="20"/>
      <c r="AG606" s="20"/>
      <c r="AH606" s="20"/>
      <c r="AI606" s="20"/>
      <c r="AJ606" s="20"/>
      <c r="AK606" s="20"/>
    </row>
    <row r="607" spans="1:37" customFormat="1" ht="14.45" x14ac:dyDescent="0.35">
      <c r="A607" s="45" t="s">
        <v>1066</v>
      </c>
      <c r="B607" s="46" t="s">
        <v>145</v>
      </c>
      <c r="C607" s="46" t="s">
        <v>1067</v>
      </c>
      <c r="D607" s="12" t="str">
        <f>IF(ISBLANK(A607),"",IF(F607=0,"",AVERAGE(G607:XFD607)/3))</f>
        <v/>
      </c>
      <c r="E607" s="16" t="str">
        <f>IF(F607&gt;=18,"Qualify","Non-Qualify")</f>
        <v>Non-Qualify</v>
      </c>
      <c r="F607" s="13">
        <f>IF(ISBLANK(A607),"",COUNT(G607:XFD607)*3)</f>
        <v>0</v>
      </c>
      <c r="G607" s="1"/>
      <c r="H607" s="2"/>
      <c r="I607" s="2"/>
      <c r="J607" s="2"/>
      <c r="K607" s="2"/>
      <c r="L607" s="3"/>
      <c r="M607" s="4"/>
      <c r="N607" s="5"/>
      <c r="O607" s="5"/>
      <c r="P607" s="5"/>
      <c r="Q607" s="5"/>
      <c r="R607" s="8"/>
      <c r="S607" s="9"/>
      <c r="T607" s="9"/>
      <c r="U607" s="9"/>
      <c r="V607" s="9"/>
      <c r="W607" s="9"/>
      <c r="X607" s="9"/>
      <c r="Y607" s="19"/>
      <c r="Z607" s="19"/>
      <c r="AA607" s="19"/>
      <c r="AB607" s="19"/>
      <c r="AC607" s="19"/>
      <c r="AD607" s="19"/>
      <c r="AE607" s="20"/>
      <c r="AF607" s="20"/>
      <c r="AG607" s="20"/>
      <c r="AH607" s="20"/>
      <c r="AI607" s="20"/>
      <c r="AJ607" s="20"/>
      <c r="AK607" s="20"/>
    </row>
    <row r="608" spans="1:37" customFormat="1" ht="14.45" x14ac:dyDescent="0.35">
      <c r="A608" s="45" t="s">
        <v>51</v>
      </c>
      <c r="B608" s="46" t="s">
        <v>25</v>
      </c>
      <c r="C608" s="46"/>
      <c r="D608" s="12">
        <f>IF(ISBLANK(A608),"",IF(F608=0,"",AVERAGE(G608:XFD608)/3))</f>
        <v>198.88888888888889</v>
      </c>
      <c r="E608" s="16" t="str">
        <f>IF(F608&gt;=18,"Qualify","Non-Qualify")</f>
        <v>Non-Qualify</v>
      </c>
      <c r="F608" s="13">
        <f>IF(ISBLANK(A608),"",COUNT(G608:XFD608)*3)</f>
        <v>9</v>
      </c>
      <c r="G608" s="1"/>
      <c r="H608" s="2"/>
      <c r="I608" s="2"/>
      <c r="J608" s="2"/>
      <c r="K608" s="2"/>
      <c r="L608" s="3"/>
      <c r="M608" s="4"/>
      <c r="N608" s="5"/>
      <c r="O608" s="5"/>
      <c r="P608" s="5"/>
      <c r="Q608" s="5"/>
      <c r="R608" s="8"/>
      <c r="S608" s="9"/>
      <c r="T608" s="9"/>
      <c r="U608" s="9"/>
      <c r="V608" s="9"/>
      <c r="W608" s="9"/>
      <c r="X608" s="9"/>
      <c r="Y608" s="19"/>
      <c r="Z608" s="19">
        <v>663</v>
      </c>
      <c r="AA608" s="19">
        <v>558</v>
      </c>
      <c r="AB608" s="19">
        <v>569</v>
      </c>
      <c r="AC608" s="19"/>
      <c r="AD608" s="19"/>
      <c r="AE608" s="20"/>
      <c r="AF608" s="20"/>
      <c r="AG608" s="20"/>
      <c r="AH608" s="20"/>
      <c r="AI608" s="20"/>
      <c r="AJ608" s="20"/>
      <c r="AK608" s="20"/>
    </row>
    <row r="609" spans="1:37" customFormat="1" ht="14.45" x14ac:dyDescent="0.35">
      <c r="A609" s="45" t="s">
        <v>1068</v>
      </c>
      <c r="B609" s="46" t="s">
        <v>119</v>
      </c>
      <c r="C609" s="46" t="s">
        <v>1069</v>
      </c>
      <c r="D609" s="12" t="str">
        <f>IF(ISBLANK(A609),"",IF(F609=0,"",AVERAGE(G609:XFD609)/3))</f>
        <v/>
      </c>
      <c r="E609" s="16" t="str">
        <f>IF(F609&gt;=18,"Qualify","Non-Qualify")</f>
        <v>Non-Qualify</v>
      </c>
      <c r="F609" s="13">
        <f>IF(ISBLANK(A609),"",COUNT(G609:XFD609)*3)</f>
        <v>0</v>
      </c>
      <c r="G609" s="1"/>
      <c r="H609" s="2"/>
      <c r="I609" s="2"/>
      <c r="J609" s="2"/>
      <c r="K609" s="2"/>
      <c r="L609" s="3"/>
      <c r="M609" s="4"/>
      <c r="N609" s="5"/>
      <c r="O609" s="5"/>
      <c r="P609" s="5"/>
      <c r="Q609" s="5"/>
      <c r="R609" s="8"/>
      <c r="S609" s="9"/>
      <c r="T609" s="9"/>
      <c r="U609" s="9"/>
      <c r="V609" s="9"/>
      <c r="W609" s="9"/>
      <c r="X609" s="9"/>
      <c r="Y609" s="19"/>
      <c r="Z609" s="19"/>
      <c r="AA609" s="19"/>
      <c r="AB609" s="19"/>
      <c r="AC609" s="19"/>
      <c r="AD609" s="19"/>
      <c r="AE609" s="20"/>
      <c r="AF609" s="20"/>
      <c r="AG609" s="20"/>
      <c r="AH609" s="20"/>
      <c r="AI609" s="20"/>
      <c r="AJ609" s="20"/>
      <c r="AK609" s="20"/>
    </row>
    <row r="610" spans="1:37" customFormat="1" ht="14.45" x14ac:dyDescent="0.35">
      <c r="A610" s="45" t="s">
        <v>1070</v>
      </c>
      <c r="B610" s="46" t="s">
        <v>296</v>
      </c>
      <c r="C610" s="46"/>
      <c r="D610" s="12">
        <f>IF(ISBLANK(A610),"",IF(F610=0,"",AVERAGE(G610:XFD610)/3))</f>
        <v>217.66666666666666</v>
      </c>
      <c r="E610" s="16" t="str">
        <f>IF(F610&gt;=18,"Qualify","Non-Qualify")</f>
        <v>Non-Qualify</v>
      </c>
      <c r="F610" s="13">
        <f>IF(ISBLANK(A610),"",COUNT(G610:XFD610)*3)</f>
        <v>9</v>
      </c>
      <c r="G610" s="1"/>
      <c r="H610" s="2"/>
      <c r="I610" s="2"/>
      <c r="J610" s="2"/>
      <c r="K610" s="2"/>
      <c r="L610" s="3"/>
      <c r="M610" s="4"/>
      <c r="N610" s="5"/>
      <c r="O610" s="5"/>
      <c r="P610" s="5"/>
      <c r="Q610" s="5"/>
      <c r="R610" s="8"/>
      <c r="S610" s="9">
        <v>536</v>
      </c>
      <c r="T610" s="9"/>
      <c r="U610" s="9">
        <f>227+259+244</f>
        <v>730</v>
      </c>
      <c r="V610" s="9">
        <f>197+258+238</f>
        <v>693</v>
      </c>
      <c r="W610" s="9"/>
      <c r="X610" s="9"/>
      <c r="Y610" s="19"/>
      <c r="Z610" s="19"/>
      <c r="AA610" s="19"/>
      <c r="AB610" s="19"/>
      <c r="AC610" s="19"/>
      <c r="AD610" s="19"/>
      <c r="AE610" s="20"/>
      <c r="AF610" s="20"/>
      <c r="AG610" s="20"/>
      <c r="AH610" s="20"/>
      <c r="AI610" s="20"/>
      <c r="AJ610" s="20"/>
      <c r="AK610" s="20"/>
    </row>
    <row r="611" spans="1:37" customFormat="1" ht="14.45" x14ac:dyDescent="0.35">
      <c r="A611" s="45" t="s">
        <v>1073</v>
      </c>
      <c r="B611" s="46" t="s">
        <v>1074</v>
      </c>
      <c r="C611" s="46" t="s">
        <v>1075</v>
      </c>
      <c r="D611" s="12" t="str">
        <f>IF(ISBLANK(A611),"",IF(F611=0,"",AVERAGE(G611:XFD611)/3))</f>
        <v/>
      </c>
      <c r="E611" s="16" t="str">
        <f>IF(F611&gt;=18,"Qualify","Non-Qualify")</f>
        <v>Non-Qualify</v>
      </c>
      <c r="F611" s="13">
        <f>IF(ISBLANK(A611),"",COUNT(G611:XFD611)*3)</f>
        <v>0</v>
      </c>
      <c r="G611" s="1"/>
      <c r="H611" s="2"/>
      <c r="I611" s="2"/>
      <c r="J611" s="2"/>
      <c r="K611" s="2"/>
      <c r="L611" s="3"/>
      <c r="M611" s="4"/>
      <c r="N611" s="5"/>
      <c r="O611" s="5"/>
      <c r="P611" s="5"/>
      <c r="Q611" s="5"/>
      <c r="R611" s="8"/>
      <c r="S611" s="9"/>
      <c r="T611" s="9"/>
      <c r="U611" s="9"/>
      <c r="V611" s="9"/>
      <c r="W611" s="9"/>
      <c r="X611" s="9"/>
      <c r="Y611" s="19"/>
      <c r="Z611" s="19"/>
      <c r="AA611" s="19"/>
      <c r="AB611" s="19"/>
      <c r="AC611" s="19"/>
      <c r="AD611" s="19"/>
      <c r="AE611" s="20"/>
      <c r="AF611" s="20"/>
      <c r="AG611" s="20"/>
      <c r="AH611" s="20"/>
      <c r="AI611" s="20"/>
      <c r="AJ611" s="20"/>
      <c r="AK611" s="20"/>
    </row>
    <row r="612" spans="1:37" customFormat="1" ht="14.45" x14ac:dyDescent="0.35">
      <c r="A612" s="45" t="s">
        <v>1076</v>
      </c>
      <c r="B612" s="46" t="s">
        <v>1077</v>
      </c>
      <c r="C612" s="46" t="s">
        <v>1078</v>
      </c>
      <c r="D612" s="12">
        <f>IF(ISBLANK(A612),"",IF(F612=0,"",AVERAGE(G612:XFD612)/3))</f>
        <v>194.44444444444446</v>
      </c>
      <c r="E612" s="16" t="str">
        <f>IF(F612&gt;=18,"Qualify","Non-Qualify")</f>
        <v>Non-Qualify</v>
      </c>
      <c r="F612" s="13">
        <f>IF(ISBLANK(A612),"",COUNT(G612:XFD612)*3)</f>
        <v>9</v>
      </c>
      <c r="G612" s="1"/>
      <c r="H612" s="2"/>
      <c r="I612" s="2"/>
      <c r="J612" s="2"/>
      <c r="K612" s="2"/>
      <c r="L612" s="3"/>
      <c r="M612" s="4"/>
      <c r="N612" s="5"/>
      <c r="O612" s="5"/>
      <c r="P612" s="5"/>
      <c r="Q612" s="5"/>
      <c r="R612" s="8"/>
      <c r="S612" s="9"/>
      <c r="T612" s="9"/>
      <c r="U612" s="9"/>
      <c r="V612" s="9"/>
      <c r="W612" s="9"/>
      <c r="X612" s="9"/>
      <c r="Y612" s="19"/>
      <c r="Z612" s="19"/>
      <c r="AA612" s="19"/>
      <c r="AB612" s="19"/>
      <c r="AC612" s="19"/>
      <c r="AD612" s="19"/>
      <c r="AE612" s="20">
        <v>569</v>
      </c>
      <c r="AF612" s="20"/>
      <c r="AG612" s="20"/>
      <c r="AH612" s="20">
        <v>534</v>
      </c>
      <c r="AI612" s="20">
        <v>647</v>
      </c>
      <c r="AJ612" s="20"/>
      <c r="AK612" s="20"/>
    </row>
    <row r="613" spans="1:37" customFormat="1" ht="14.45" x14ac:dyDescent="0.35">
      <c r="A613" s="45" t="s">
        <v>1079</v>
      </c>
      <c r="B613" s="46" t="s">
        <v>1080</v>
      </c>
      <c r="C613" s="46" t="s">
        <v>1081</v>
      </c>
      <c r="D613" s="12" t="str">
        <f>IF(ISBLANK(A613),"",IF(F613=0,"",AVERAGE(G613:XFD613)/3))</f>
        <v/>
      </c>
      <c r="E613" s="16" t="str">
        <f>IF(F613&gt;=18,"Qualify","Non-Qualify")</f>
        <v>Non-Qualify</v>
      </c>
      <c r="F613" s="13">
        <f>IF(ISBLANK(A613),"",COUNT(G613:XFD613)*3)</f>
        <v>0</v>
      </c>
      <c r="G613" s="1"/>
      <c r="H613" s="2"/>
      <c r="I613" s="2"/>
      <c r="J613" s="2"/>
      <c r="K613" s="2"/>
      <c r="L613" s="3"/>
      <c r="M613" s="4"/>
      <c r="N613" s="5"/>
      <c r="O613" s="5"/>
      <c r="P613" s="5"/>
      <c r="Q613" s="5"/>
      <c r="R613" s="8"/>
      <c r="S613" s="9"/>
      <c r="T613" s="9"/>
      <c r="U613" s="9"/>
      <c r="V613" s="9"/>
      <c r="W613" s="9"/>
      <c r="X613" s="9"/>
      <c r="Y613" s="19"/>
      <c r="Z613" s="19"/>
      <c r="AA613" s="19"/>
      <c r="AB613" s="19"/>
      <c r="AC613" s="19"/>
      <c r="AD613" s="19"/>
      <c r="AE613" s="20"/>
      <c r="AF613" s="20"/>
      <c r="AG613" s="20"/>
      <c r="AH613" s="20"/>
      <c r="AI613" s="20"/>
      <c r="AJ613" s="20"/>
      <c r="AK613" s="20"/>
    </row>
    <row r="614" spans="1:37" customFormat="1" ht="14.45" x14ac:dyDescent="0.35">
      <c r="A614" s="45" t="s">
        <v>1082</v>
      </c>
      <c r="B614" s="46" t="s">
        <v>145</v>
      </c>
      <c r="C614" s="46" t="s">
        <v>1083</v>
      </c>
      <c r="D614" s="12">
        <f>IF(ISBLANK(A614),"",IF(F614=0,"",AVERAGE(G614:XFD614)/3))</f>
        <v>169.11111111111111</v>
      </c>
      <c r="E614" s="16" t="str">
        <f>IF(F614&gt;=18,"Qualify","Non-Qualify")</f>
        <v>Non-Qualify</v>
      </c>
      <c r="F614" s="13">
        <f>IF(ISBLANK(A614),"",COUNT(G614:XFD614)*3)</f>
        <v>9</v>
      </c>
      <c r="G614" s="1"/>
      <c r="H614" s="2"/>
      <c r="I614" s="2"/>
      <c r="J614" s="2"/>
      <c r="K614" s="2"/>
      <c r="L614" s="3"/>
      <c r="M614" s="4"/>
      <c r="N614" s="5"/>
      <c r="O614" s="5"/>
      <c r="P614" s="5"/>
      <c r="Q614" s="5"/>
      <c r="R614" s="8"/>
      <c r="S614" s="9"/>
      <c r="T614" s="9"/>
      <c r="U614" s="9"/>
      <c r="V614" s="9"/>
      <c r="W614" s="9"/>
      <c r="X614" s="9"/>
      <c r="Y614" s="19"/>
      <c r="Z614" s="19">
        <v>519</v>
      </c>
      <c r="AA614" s="19">
        <v>455</v>
      </c>
      <c r="AB614" s="19">
        <v>548</v>
      </c>
      <c r="AC614" s="19"/>
      <c r="AD614" s="19"/>
      <c r="AE614" s="20"/>
      <c r="AF614" s="20"/>
      <c r="AG614" s="20"/>
      <c r="AH614" s="20"/>
      <c r="AI614" s="20"/>
      <c r="AJ614" s="20"/>
      <c r="AK614" s="20"/>
    </row>
    <row r="615" spans="1:37" customFormat="1" ht="14.45" x14ac:dyDescent="0.35">
      <c r="A615" s="45" t="s">
        <v>1084</v>
      </c>
      <c r="B615" s="46" t="s">
        <v>630</v>
      </c>
      <c r="C615" s="46"/>
      <c r="D615" s="12">
        <f>IF(ISBLANK(A615),"",IF(F615=0,"",AVERAGE(G615:XFD615)/3))</f>
        <v>213.66666666666666</v>
      </c>
      <c r="E615" s="16" t="str">
        <f>IF(F615&gt;=18,"Qualify","Non-Qualify")</f>
        <v>Non-Qualify</v>
      </c>
      <c r="F615" s="13">
        <f>IF(ISBLANK(A615),"",COUNT(G615:XFD615)*3)</f>
        <v>3</v>
      </c>
      <c r="G615" s="1"/>
      <c r="H615" s="2"/>
      <c r="I615" s="2">
        <v>641</v>
      </c>
      <c r="J615" s="2"/>
      <c r="K615" s="2"/>
      <c r="L615" s="3"/>
      <c r="M615" s="4"/>
      <c r="N615" s="5"/>
      <c r="O615" s="5"/>
      <c r="P615" s="5"/>
      <c r="Q615" s="5"/>
      <c r="R615" s="8"/>
      <c r="S615" s="9"/>
      <c r="T615" s="9"/>
      <c r="U615" s="9"/>
      <c r="V615" s="9"/>
      <c r="W615" s="9"/>
      <c r="X615" s="9"/>
      <c r="Y615" s="19"/>
      <c r="Z615" s="19"/>
      <c r="AA615" s="19"/>
      <c r="AB615" s="19"/>
      <c r="AC615" s="19"/>
      <c r="AD615" s="19"/>
      <c r="AE615" s="20"/>
      <c r="AF615" s="20"/>
      <c r="AG615" s="20"/>
      <c r="AH615" s="20"/>
      <c r="AI615" s="20"/>
      <c r="AJ615" s="20"/>
      <c r="AK615" s="20"/>
    </row>
    <row r="616" spans="1:37" customFormat="1" ht="14.45" x14ac:dyDescent="0.35">
      <c r="A616" s="45" t="s">
        <v>1085</v>
      </c>
      <c r="B616" s="46" t="s">
        <v>70</v>
      </c>
      <c r="C616" s="46" t="s">
        <v>1086</v>
      </c>
      <c r="D616" s="12">
        <f>IF(ISBLANK(A616),"",IF(F616=0,"",AVERAGE(G616:XFD616)/3))</f>
        <v>207.83333333333334</v>
      </c>
      <c r="E616" s="16" t="str">
        <f>IF(F616&gt;=18,"Qualify","Non-Qualify")</f>
        <v>Non-Qualify</v>
      </c>
      <c r="F616" s="13">
        <f>IF(ISBLANK(A616),"",COUNT(G616:XFD616)*3)</f>
        <v>12</v>
      </c>
      <c r="G616" s="1"/>
      <c r="H616" s="2"/>
      <c r="I616" s="2"/>
      <c r="J616" s="2"/>
      <c r="K616" s="2"/>
      <c r="L616" s="3"/>
      <c r="M616" s="4"/>
      <c r="N616" s="5"/>
      <c r="O616" s="5"/>
      <c r="P616" s="5"/>
      <c r="Q616" s="5"/>
      <c r="R616" s="8"/>
      <c r="S616" s="9"/>
      <c r="T616" s="9"/>
      <c r="U616" s="9"/>
      <c r="V616" s="9"/>
      <c r="W616" s="9"/>
      <c r="X616" s="9"/>
      <c r="Y616" s="19"/>
      <c r="Z616" s="19">
        <v>643</v>
      </c>
      <c r="AA616" s="19">
        <v>610</v>
      </c>
      <c r="AB616" s="19">
        <v>651</v>
      </c>
      <c r="AC616" s="19"/>
      <c r="AD616" s="19"/>
      <c r="AE616" s="20">
        <v>590</v>
      </c>
      <c r="AF616" s="20"/>
      <c r="AG616" s="20"/>
      <c r="AH616" s="20"/>
      <c r="AI616" s="20"/>
      <c r="AJ616" s="20"/>
      <c r="AK616" s="20"/>
    </row>
    <row r="617" spans="1:37" customFormat="1" ht="14.45" x14ac:dyDescent="0.35">
      <c r="A617" s="45" t="s">
        <v>1087</v>
      </c>
      <c r="B617" s="46" t="s">
        <v>842</v>
      </c>
      <c r="C617" s="46" t="s">
        <v>1088</v>
      </c>
      <c r="D617" s="12" t="str">
        <f>IF(ISBLANK(A617),"",IF(F617=0,"",AVERAGE(G617:XFD617)/3))</f>
        <v/>
      </c>
      <c r="E617" s="16" t="str">
        <f>IF(F617&gt;=18,"Qualify","Non-Qualify")</f>
        <v>Non-Qualify</v>
      </c>
      <c r="F617" s="13">
        <f>IF(ISBLANK(A617),"",COUNT(G617:XFD617)*3)</f>
        <v>0</v>
      </c>
      <c r="G617" s="1"/>
      <c r="H617" s="2"/>
      <c r="I617" s="2"/>
      <c r="J617" s="2"/>
      <c r="K617" s="2"/>
      <c r="L617" s="3"/>
      <c r="M617" s="4"/>
      <c r="N617" s="5"/>
      <c r="O617" s="5"/>
      <c r="P617" s="5"/>
      <c r="Q617" s="5"/>
      <c r="R617" s="8"/>
      <c r="S617" s="9"/>
      <c r="T617" s="9"/>
      <c r="U617" s="9"/>
      <c r="V617" s="9"/>
      <c r="W617" s="9"/>
      <c r="X617" s="9"/>
      <c r="Y617" s="19"/>
      <c r="Z617" s="19"/>
      <c r="AA617" s="19"/>
      <c r="AB617" s="19"/>
      <c r="AC617" s="19"/>
      <c r="AD617" s="19"/>
      <c r="AE617" s="20"/>
      <c r="AF617" s="20"/>
      <c r="AG617" s="20"/>
      <c r="AH617" s="20"/>
      <c r="AI617" s="20"/>
      <c r="AJ617" s="20"/>
      <c r="AK617" s="20"/>
    </row>
    <row r="618" spans="1:37" customFormat="1" ht="14.45" x14ac:dyDescent="0.35">
      <c r="A618" s="45" t="s">
        <v>1089</v>
      </c>
      <c r="B618" s="46" t="s">
        <v>30</v>
      </c>
      <c r="C618" s="46" t="s">
        <v>1088</v>
      </c>
      <c r="D618" s="12" t="str">
        <f>IF(ISBLANK(A618),"",IF(F618=0,"",AVERAGE(G618:XFD618)/3))</f>
        <v/>
      </c>
      <c r="E618" s="16" t="str">
        <f>IF(F618&gt;=18,"Qualify","Non-Qualify")</f>
        <v>Non-Qualify</v>
      </c>
      <c r="F618" s="13">
        <f>IF(ISBLANK(A618),"",COUNT(G618:XFD618)*3)</f>
        <v>0</v>
      </c>
      <c r="G618" s="1"/>
      <c r="H618" s="2"/>
      <c r="I618" s="2"/>
      <c r="J618" s="2"/>
      <c r="K618" s="2"/>
      <c r="L618" s="3"/>
      <c r="M618" s="4"/>
      <c r="N618" s="5"/>
      <c r="O618" s="5"/>
      <c r="P618" s="5"/>
      <c r="Q618" s="5"/>
      <c r="R618" s="8"/>
      <c r="S618" s="9"/>
      <c r="T618" s="9"/>
      <c r="U618" s="9"/>
      <c r="V618" s="9"/>
      <c r="W618" s="9"/>
      <c r="X618" s="9"/>
      <c r="Y618" s="19"/>
      <c r="Z618" s="19"/>
      <c r="AA618" s="19"/>
      <c r="AB618" s="19"/>
      <c r="AC618" s="19"/>
      <c r="AD618" s="19"/>
      <c r="AE618" s="20"/>
      <c r="AF618" s="20"/>
      <c r="AG618" s="20"/>
      <c r="AH618" s="20"/>
      <c r="AI618" s="20"/>
      <c r="AJ618" s="20"/>
      <c r="AK618" s="20"/>
    </row>
    <row r="619" spans="1:37" customFormat="1" ht="14.45" x14ac:dyDescent="0.35">
      <c r="A619" s="45" t="s">
        <v>1090</v>
      </c>
      <c r="B619" s="46" t="s">
        <v>1091</v>
      </c>
      <c r="C619" s="46" t="s">
        <v>1092</v>
      </c>
      <c r="D619" s="12" t="str">
        <f>IF(ISBLANK(A619),"",IF(F619=0,"",AVERAGE(G619:XFD619)/3))</f>
        <v/>
      </c>
      <c r="E619" s="16" t="str">
        <f>IF(F619&gt;=18,"Qualify","Non-Qualify")</f>
        <v>Non-Qualify</v>
      </c>
      <c r="F619" s="13">
        <f>IF(ISBLANK(A619),"",COUNT(G619:XFD619)*3)</f>
        <v>0</v>
      </c>
      <c r="G619" s="1"/>
      <c r="H619" s="2"/>
      <c r="I619" s="2"/>
      <c r="J619" s="2"/>
      <c r="K619" s="2"/>
      <c r="L619" s="3"/>
      <c r="M619" s="4"/>
      <c r="N619" s="5"/>
      <c r="O619" s="5"/>
      <c r="P619" s="5"/>
      <c r="Q619" s="5"/>
      <c r="R619" s="8"/>
      <c r="S619" s="9"/>
      <c r="T619" s="9"/>
      <c r="U619" s="9"/>
      <c r="V619" s="9"/>
      <c r="W619" s="9"/>
      <c r="X619" s="9"/>
      <c r="Y619" s="19"/>
      <c r="Z619" s="19"/>
      <c r="AA619" s="19"/>
      <c r="AB619" s="19"/>
      <c r="AC619" s="19"/>
      <c r="AD619" s="19"/>
      <c r="AE619" s="20"/>
      <c r="AF619" s="20"/>
      <c r="AG619" s="20"/>
      <c r="AH619" s="20"/>
      <c r="AI619" s="20"/>
      <c r="AJ619" s="20"/>
      <c r="AK619" s="20"/>
    </row>
    <row r="620" spans="1:37" customFormat="1" ht="14.45" x14ac:dyDescent="0.35">
      <c r="A620" s="45" t="s">
        <v>1093</v>
      </c>
      <c r="B620" s="46" t="s">
        <v>68</v>
      </c>
      <c r="C620" s="46" t="s">
        <v>1094</v>
      </c>
      <c r="D620" s="12" t="str">
        <f>IF(ISBLANK(A620),"",IF(F620=0,"",AVERAGE(G620:XFD620)/3))</f>
        <v/>
      </c>
      <c r="E620" s="16" t="str">
        <f>IF(F620&gt;=18,"Qualify","Non-Qualify")</f>
        <v>Non-Qualify</v>
      </c>
      <c r="F620" s="13">
        <f>IF(ISBLANK(A620),"",COUNT(G620:XFD620)*3)</f>
        <v>0</v>
      </c>
      <c r="G620" s="1"/>
      <c r="H620" s="2"/>
      <c r="I620" s="2"/>
      <c r="J620" s="2"/>
      <c r="K620" s="2"/>
      <c r="L620" s="3"/>
      <c r="M620" s="4"/>
      <c r="N620" s="5"/>
      <c r="O620" s="5"/>
      <c r="P620" s="5"/>
      <c r="Q620" s="5"/>
      <c r="R620" s="8"/>
      <c r="S620" s="9"/>
      <c r="T620" s="9"/>
      <c r="U620" s="9"/>
      <c r="V620" s="9"/>
      <c r="W620" s="9"/>
      <c r="X620" s="9"/>
      <c r="Y620" s="19"/>
      <c r="Z620" s="19"/>
      <c r="AA620" s="19"/>
      <c r="AB620" s="19"/>
      <c r="AC620" s="19"/>
      <c r="AD620" s="19"/>
      <c r="AE620" s="20"/>
      <c r="AF620" s="20"/>
      <c r="AG620" s="20"/>
      <c r="AH620" s="20"/>
      <c r="AI620" s="20"/>
      <c r="AJ620" s="20"/>
      <c r="AK620" s="20"/>
    </row>
    <row r="621" spans="1:37" customFormat="1" ht="14.45" x14ac:dyDescent="0.35">
      <c r="A621" s="45" t="s">
        <v>1095</v>
      </c>
      <c r="B621" s="46" t="s">
        <v>107</v>
      </c>
      <c r="C621" s="46" t="s">
        <v>1096</v>
      </c>
      <c r="D621" s="12">
        <f>IF(ISBLANK(A621),"",IF(F621=0,"",AVERAGE(G621:XFD621)/3))</f>
        <v>179.66666666666666</v>
      </c>
      <c r="E621" s="16" t="str">
        <f>IF(F621&gt;=18,"Qualify","Non-Qualify")</f>
        <v>Non-Qualify</v>
      </c>
      <c r="F621" s="13">
        <f>IF(ISBLANK(A621),"",COUNT(G621:XFD621)*3)</f>
        <v>9</v>
      </c>
      <c r="G621" s="1"/>
      <c r="H621" s="2"/>
      <c r="I621" s="2"/>
      <c r="J621" s="2"/>
      <c r="K621" s="2"/>
      <c r="L621" s="3"/>
      <c r="M621" s="4">
        <v>480</v>
      </c>
      <c r="N621" s="5"/>
      <c r="O621" s="5">
        <v>555</v>
      </c>
      <c r="P621" s="5">
        <v>582</v>
      </c>
      <c r="Q621" s="5"/>
      <c r="R621" s="8"/>
      <c r="S621" s="9"/>
      <c r="T621" s="9"/>
      <c r="U621" s="9"/>
      <c r="V621" s="9"/>
      <c r="W621" s="9"/>
      <c r="X621" s="9"/>
      <c r="Y621" s="19"/>
      <c r="Z621" s="19"/>
      <c r="AA621" s="19"/>
      <c r="AB621" s="19"/>
      <c r="AC621" s="19"/>
      <c r="AD621" s="19"/>
      <c r="AE621" s="20"/>
      <c r="AF621" s="20"/>
      <c r="AG621" s="20"/>
      <c r="AH621" s="20"/>
      <c r="AI621" s="20"/>
      <c r="AJ621" s="20"/>
      <c r="AK621" s="20"/>
    </row>
    <row r="622" spans="1:37" customFormat="1" ht="14.45" x14ac:dyDescent="0.35">
      <c r="A622" s="45" t="s">
        <v>1097</v>
      </c>
      <c r="B622" s="46" t="s">
        <v>107</v>
      </c>
      <c r="C622" s="46" t="s">
        <v>1098</v>
      </c>
      <c r="D622" s="12" t="str">
        <f>IF(ISBLANK(A622),"",IF(F622=0,"",AVERAGE(G622:XFD622)/3))</f>
        <v/>
      </c>
      <c r="E622" s="16" t="str">
        <f>IF(F622&gt;=18,"Qualify","Non-Qualify")</f>
        <v>Non-Qualify</v>
      </c>
      <c r="F622" s="13">
        <f>IF(ISBLANK(A622),"",COUNT(G622:XFD622)*3)</f>
        <v>0</v>
      </c>
      <c r="G622" s="1"/>
      <c r="H622" s="2"/>
      <c r="I622" s="2"/>
      <c r="J622" s="2"/>
      <c r="K622" s="2"/>
      <c r="L622" s="3"/>
      <c r="M622" s="4"/>
      <c r="N622" s="5"/>
      <c r="O622" s="5"/>
      <c r="P622" s="5"/>
      <c r="Q622" s="5"/>
      <c r="R622" s="8"/>
      <c r="S622" s="9"/>
      <c r="T622" s="9"/>
      <c r="U622" s="9"/>
      <c r="V622" s="9"/>
      <c r="W622" s="9"/>
      <c r="X622" s="9"/>
      <c r="Y622" s="19"/>
      <c r="Z622" s="19"/>
      <c r="AA622" s="19"/>
      <c r="AB622" s="19"/>
      <c r="AC622" s="19"/>
      <c r="AD622" s="19"/>
      <c r="AE622" s="20"/>
      <c r="AF622" s="20"/>
      <c r="AG622" s="20"/>
      <c r="AH622" s="20"/>
      <c r="AI622" s="20"/>
      <c r="AJ622" s="20"/>
      <c r="AK622" s="20"/>
    </row>
    <row r="623" spans="1:37" customFormat="1" ht="14.45" x14ac:dyDescent="0.35">
      <c r="A623" s="45" t="s">
        <v>1099</v>
      </c>
      <c r="B623" s="46" t="s">
        <v>165</v>
      </c>
      <c r="C623" s="46" t="s">
        <v>1100</v>
      </c>
      <c r="D623" s="12" t="str">
        <f>IF(ISBLANK(A623),"",IF(F623=0,"",AVERAGE(G623:XFD623)/3))</f>
        <v/>
      </c>
      <c r="E623" s="16" t="str">
        <f>IF(F623&gt;=18,"Qualify","Non-Qualify")</f>
        <v>Non-Qualify</v>
      </c>
      <c r="F623" s="13">
        <f>IF(ISBLANK(A623),"",COUNT(G623:XFD623)*3)</f>
        <v>0</v>
      </c>
      <c r="G623" s="1"/>
      <c r="H623" s="2"/>
      <c r="I623" s="2"/>
      <c r="J623" s="2"/>
      <c r="K623" s="2"/>
      <c r="L623" s="3"/>
      <c r="M623" s="4"/>
      <c r="N623" s="5"/>
      <c r="O623" s="5"/>
      <c r="P623" s="5"/>
      <c r="Q623" s="5"/>
      <c r="R623" s="8"/>
      <c r="S623" s="9"/>
      <c r="T623" s="9"/>
      <c r="U623" s="9"/>
      <c r="V623" s="9"/>
      <c r="W623" s="9"/>
      <c r="X623" s="9"/>
      <c r="Y623" s="19"/>
      <c r="Z623" s="19"/>
      <c r="AA623" s="19"/>
      <c r="AB623" s="19"/>
      <c r="AC623" s="19"/>
      <c r="AD623" s="19"/>
      <c r="AE623" s="20"/>
      <c r="AF623" s="20"/>
      <c r="AG623" s="20"/>
      <c r="AH623" s="20"/>
      <c r="AI623" s="20"/>
      <c r="AJ623" s="20"/>
      <c r="AK623" s="20"/>
    </row>
    <row r="624" spans="1:37" customFormat="1" ht="14.45" x14ac:dyDescent="0.35">
      <c r="A624" s="45" t="s">
        <v>1103</v>
      </c>
      <c r="B624" s="46" t="s">
        <v>1104</v>
      </c>
      <c r="C624" s="46"/>
      <c r="D624" s="12">
        <f>IF(ISBLANK(A624),"",IF(F624=0,"",AVERAGE(G624:XFD624)/3))</f>
        <v>248.66666666666666</v>
      </c>
      <c r="E624" s="16" t="str">
        <f>IF(F624&gt;=18,"Qualify","Non-Qualify")</f>
        <v>Non-Qualify</v>
      </c>
      <c r="F624" s="13">
        <f>IF(ISBLANK(A624),"",COUNT(G624:XFD624)*3)</f>
        <v>3</v>
      </c>
      <c r="G624" s="1"/>
      <c r="H624" s="2"/>
      <c r="I624" s="2"/>
      <c r="J624" s="2"/>
      <c r="K624" s="2"/>
      <c r="L624" s="3"/>
      <c r="M624" s="4"/>
      <c r="N624" s="5"/>
      <c r="O624" s="5"/>
      <c r="P624" s="5"/>
      <c r="Q624" s="5"/>
      <c r="R624" s="8"/>
      <c r="S624" s="9">
        <v>746</v>
      </c>
      <c r="T624" s="9"/>
      <c r="U624" s="9"/>
      <c r="V624" s="9"/>
      <c r="W624" s="9"/>
      <c r="X624" s="9"/>
      <c r="Y624" s="19"/>
      <c r="Z624" s="19"/>
      <c r="AA624" s="19"/>
      <c r="AB624" s="19"/>
      <c r="AC624" s="19"/>
      <c r="AD624" s="19"/>
      <c r="AE624" s="20"/>
      <c r="AF624" s="20"/>
      <c r="AG624" s="20"/>
      <c r="AH624" s="20"/>
      <c r="AI624" s="20"/>
      <c r="AJ624" s="20"/>
      <c r="AK624" s="20"/>
    </row>
    <row r="625" spans="1:37" customFormat="1" ht="14.45" x14ac:dyDescent="0.35">
      <c r="A625" s="45" t="s">
        <v>1105</v>
      </c>
      <c r="B625" s="46" t="s">
        <v>290</v>
      </c>
      <c r="C625" s="46" t="s">
        <v>1106</v>
      </c>
      <c r="D625" s="12" t="str">
        <f>IF(ISBLANK(A625),"",IF(F625=0,"",AVERAGE(G625:XFD625)/3))</f>
        <v/>
      </c>
      <c r="E625" s="16" t="str">
        <f>IF(F625&gt;=18,"Qualify","Non-Qualify")</f>
        <v>Non-Qualify</v>
      </c>
      <c r="F625" s="13">
        <f>IF(ISBLANK(A625),"",COUNT(G625:XFD625)*3)</f>
        <v>0</v>
      </c>
      <c r="G625" s="1"/>
      <c r="H625" s="2"/>
      <c r="I625" s="2"/>
      <c r="J625" s="2"/>
      <c r="K625" s="2"/>
      <c r="L625" s="3"/>
      <c r="M625" s="4"/>
      <c r="N625" s="5"/>
      <c r="O625" s="5"/>
      <c r="P625" s="5"/>
      <c r="Q625" s="5"/>
      <c r="R625" s="8"/>
      <c r="S625" s="9"/>
      <c r="T625" s="9"/>
      <c r="U625" s="9"/>
      <c r="V625" s="9"/>
      <c r="W625" s="9"/>
      <c r="X625" s="9"/>
      <c r="Y625" s="19"/>
      <c r="Z625" s="19"/>
      <c r="AA625" s="19"/>
      <c r="AB625" s="19"/>
      <c r="AC625" s="19"/>
      <c r="AD625" s="19"/>
      <c r="AE625" s="20"/>
      <c r="AF625" s="20"/>
      <c r="AG625" s="20"/>
      <c r="AH625" s="20"/>
      <c r="AI625" s="20"/>
      <c r="AJ625" s="20"/>
      <c r="AK625" s="20"/>
    </row>
    <row r="626" spans="1:37" customFormat="1" ht="14.45" x14ac:dyDescent="0.35">
      <c r="A626" s="45" t="s">
        <v>1107</v>
      </c>
      <c r="B626" s="46" t="s">
        <v>435</v>
      </c>
      <c r="C626" s="46" t="s">
        <v>1108</v>
      </c>
      <c r="D626" s="12">
        <f>IF(ISBLANK(A626),"",IF(F626=0,"",AVERAGE(G626:XFD626)/3))</f>
        <v>208.66666666666666</v>
      </c>
      <c r="E626" s="16" t="str">
        <f>IF(F626&gt;=18,"Qualify","Non-Qualify")</f>
        <v>Non-Qualify</v>
      </c>
      <c r="F626" s="13">
        <f>IF(ISBLANK(A626),"",COUNT(G626:XFD626)*3)</f>
        <v>9</v>
      </c>
      <c r="G626" s="1"/>
      <c r="H626" s="2"/>
      <c r="I626" s="2"/>
      <c r="J626" s="2"/>
      <c r="K626" s="2"/>
      <c r="L626" s="3"/>
      <c r="M626" s="4"/>
      <c r="N626" s="5"/>
      <c r="O626" s="5"/>
      <c r="P626" s="5"/>
      <c r="Q626" s="5"/>
      <c r="R626" s="8"/>
      <c r="S626" s="9"/>
      <c r="T626" s="9"/>
      <c r="U626" s="9"/>
      <c r="V626" s="9"/>
      <c r="W626" s="9"/>
      <c r="X626" s="9"/>
      <c r="Y626" s="19">
        <v>654</v>
      </c>
      <c r="Z626" s="19"/>
      <c r="AA626" s="19">
        <v>625</v>
      </c>
      <c r="AB626" s="19">
        <v>599</v>
      </c>
      <c r="AC626" s="19"/>
      <c r="AD626" s="19"/>
      <c r="AE626" s="20"/>
      <c r="AF626" s="20"/>
      <c r="AG626" s="20"/>
      <c r="AH626" s="20"/>
      <c r="AI626" s="20"/>
      <c r="AJ626" s="20"/>
      <c r="AK626" s="20"/>
    </row>
    <row r="627" spans="1:37" customFormat="1" ht="14.45" x14ac:dyDescent="0.35">
      <c r="A627" s="45" t="s">
        <v>1109</v>
      </c>
      <c r="B627" s="46" t="s">
        <v>57</v>
      </c>
      <c r="C627" s="46" t="s">
        <v>1110</v>
      </c>
      <c r="D627" s="12" t="str">
        <f>IF(ISBLANK(A627),"",IF(F627=0,"",AVERAGE(G627:XFD627)/3))</f>
        <v/>
      </c>
      <c r="E627" s="16" t="str">
        <f>IF(F627&gt;=18,"Qualify","Non-Qualify")</f>
        <v>Non-Qualify</v>
      </c>
      <c r="F627" s="13">
        <f>IF(ISBLANK(A627),"",COUNT(G627:XFD627)*3)</f>
        <v>0</v>
      </c>
      <c r="G627" s="1"/>
      <c r="H627" s="2"/>
      <c r="I627" s="2"/>
      <c r="J627" s="2"/>
      <c r="K627" s="2"/>
      <c r="L627" s="3"/>
      <c r="M627" s="4"/>
      <c r="N627" s="5"/>
      <c r="O627" s="5"/>
      <c r="P627" s="5"/>
      <c r="Q627" s="5"/>
      <c r="R627" s="8"/>
      <c r="S627" s="9"/>
      <c r="T627" s="9"/>
      <c r="U627" s="9"/>
      <c r="V627" s="9"/>
      <c r="W627" s="9"/>
      <c r="X627" s="9"/>
      <c r="Y627" s="19"/>
      <c r="Z627" s="19"/>
      <c r="AA627" s="19"/>
      <c r="AB627" s="19"/>
      <c r="AC627" s="19"/>
      <c r="AD627" s="19"/>
      <c r="AE627" s="20"/>
      <c r="AF627" s="20"/>
      <c r="AG627" s="20"/>
      <c r="AH627" s="20"/>
      <c r="AI627" s="20"/>
      <c r="AJ627" s="20"/>
      <c r="AK627" s="20"/>
    </row>
    <row r="628" spans="1:37" customFormat="1" ht="14.45" x14ac:dyDescent="0.35">
      <c r="A628" s="45" t="s">
        <v>1111</v>
      </c>
      <c r="B628" s="46" t="s">
        <v>119</v>
      </c>
      <c r="C628" s="46" t="s">
        <v>1112</v>
      </c>
      <c r="D628" s="12" t="str">
        <f>IF(ISBLANK(A628),"",IF(F628=0,"",AVERAGE(G628:XFD628)/3))</f>
        <v/>
      </c>
      <c r="E628" s="16" t="str">
        <f>IF(F628&gt;=18,"Qualify","Non-Qualify")</f>
        <v>Non-Qualify</v>
      </c>
      <c r="F628" s="13">
        <f>IF(ISBLANK(A628),"",COUNT(G628:XFD628)*3)</f>
        <v>0</v>
      </c>
      <c r="G628" s="1"/>
      <c r="H628" s="2"/>
      <c r="I628" s="2"/>
      <c r="J628" s="2"/>
      <c r="K628" s="2"/>
      <c r="L628" s="3"/>
      <c r="M628" s="4"/>
      <c r="N628" s="5"/>
      <c r="O628" s="5"/>
      <c r="P628" s="5"/>
      <c r="Q628" s="5"/>
      <c r="R628" s="8"/>
      <c r="S628" s="9"/>
      <c r="T628" s="9"/>
      <c r="U628" s="9"/>
      <c r="V628" s="9"/>
      <c r="W628" s="9"/>
      <c r="X628" s="9"/>
      <c r="Y628" s="19"/>
      <c r="Z628" s="19"/>
      <c r="AA628" s="19"/>
      <c r="AB628" s="19"/>
      <c r="AC628" s="19"/>
      <c r="AD628" s="19"/>
      <c r="AE628" s="20"/>
      <c r="AF628" s="20"/>
      <c r="AG628" s="20"/>
      <c r="AH628" s="20"/>
      <c r="AI628" s="20"/>
      <c r="AJ628" s="20"/>
      <c r="AK628" s="20"/>
    </row>
    <row r="629" spans="1:37" customFormat="1" ht="14.45" x14ac:dyDescent="0.35">
      <c r="A629" s="45" t="s">
        <v>1113</v>
      </c>
      <c r="B629" s="46" t="s">
        <v>435</v>
      </c>
      <c r="C629" s="46" t="s">
        <v>1114</v>
      </c>
      <c r="D629" s="12">
        <f>IF(ISBLANK(A629),"",IF(F629=0,"",AVERAGE(G629:XFD629)/3))</f>
        <v>197</v>
      </c>
      <c r="E629" s="16" t="str">
        <f>IF(F629&gt;=18,"Qualify","Non-Qualify")</f>
        <v>Non-Qualify</v>
      </c>
      <c r="F629" s="13">
        <f>IF(ISBLANK(A629),"",COUNT(G629:XFD629)*3)</f>
        <v>9</v>
      </c>
      <c r="G629" s="1"/>
      <c r="H629" s="2"/>
      <c r="I629" s="2"/>
      <c r="J629" s="2"/>
      <c r="K629" s="2"/>
      <c r="L629" s="3"/>
      <c r="M629" s="4">
        <v>571</v>
      </c>
      <c r="N629" s="5"/>
      <c r="O629" s="5">
        <v>602</v>
      </c>
      <c r="P629" s="5">
        <v>600</v>
      </c>
      <c r="Q629" s="5"/>
      <c r="R629" s="8"/>
      <c r="S629" s="9"/>
      <c r="T629" s="9"/>
      <c r="U629" s="9"/>
      <c r="V629" s="9"/>
      <c r="W629" s="9"/>
      <c r="X629" s="9"/>
      <c r="Y629" s="19"/>
      <c r="Z629" s="19"/>
      <c r="AA629" s="19"/>
      <c r="AB629" s="19"/>
      <c r="AC629" s="19"/>
      <c r="AD629" s="19"/>
      <c r="AE629" s="20"/>
      <c r="AF629" s="20"/>
      <c r="AG629" s="20"/>
      <c r="AH629" s="20"/>
      <c r="AI629" s="20"/>
      <c r="AJ629" s="20"/>
      <c r="AK629" s="20"/>
    </row>
    <row r="630" spans="1:37" customFormat="1" ht="14.45" x14ac:dyDescent="0.35">
      <c r="A630" s="45" t="s">
        <v>1115</v>
      </c>
      <c r="B630" s="46" t="s">
        <v>1019</v>
      </c>
      <c r="C630" s="46" t="s">
        <v>1116</v>
      </c>
      <c r="D630" s="12" t="str">
        <f>IF(ISBLANK(A630),"",IF(F630=0,"",AVERAGE(G630:XFD630)/3))</f>
        <v/>
      </c>
      <c r="E630" s="16" t="str">
        <f>IF(F630&gt;=18,"Qualify","Non-Qualify")</f>
        <v>Non-Qualify</v>
      </c>
      <c r="F630" s="13">
        <f>IF(ISBLANK(A630),"",COUNT(G630:XFD630)*3)</f>
        <v>0</v>
      </c>
      <c r="G630" s="1"/>
      <c r="H630" s="2"/>
      <c r="I630" s="2"/>
      <c r="J630" s="2"/>
      <c r="K630" s="2"/>
      <c r="L630" s="3"/>
      <c r="M630" s="4"/>
      <c r="N630" s="5"/>
      <c r="O630" s="5"/>
      <c r="P630" s="5"/>
      <c r="Q630" s="5"/>
      <c r="R630" s="8"/>
      <c r="S630" s="9"/>
      <c r="T630" s="9"/>
      <c r="U630" s="9"/>
      <c r="V630" s="9"/>
      <c r="W630" s="9"/>
      <c r="X630" s="9"/>
      <c r="Y630" s="19"/>
      <c r="Z630" s="19"/>
      <c r="AA630" s="19"/>
      <c r="AB630" s="19"/>
      <c r="AC630" s="19"/>
      <c r="AD630" s="19"/>
      <c r="AE630" s="20"/>
      <c r="AF630" s="20"/>
      <c r="AG630" s="20"/>
      <c r="AH630" s="20"/>
      <c r="AI630" s="20"/>
      <c r="AJ630" s="20"/>
      <c r="AK630" s="20"/>
    </row>
    <row r="631" spans="1:37" customFormat="1" ht="14.45" x14ac:dyDescent="0.35">
      <c r="A631" s="45" t="s">
        <v>1117</v>
      </c>
      <c r="B631" s="46" t="s">
        <v>1005</v>
      </c>
      <c r="C631" s="46" t="s">
        <v>1119</v>
      </c>
      <c r="D631" s="12">
        <f>IF(ISBLANK(A631),"",IF(F631=0,"",AVERAGE(G631:XFD631)/3))</f>
        <v>204.83333333333334</v>
      </c>
      <c r="E631" s="16" t="str">
        <f>IF(F631&gt;=18,"Qualify","Non-Qualify")</f>
        <v>Non-Qualify</v>
      </c>
      <c r="F631" s="13">
        <f>IF(ISBLANK(A631),"",COUNT(G631:XFD631)*3)</f>
        <v>6</v>
      </c>
      <c r="G631" s="1"/>
      <c r="H631" s="2"/>
      <c r="I631" s="2"/>
      <c r="J631" s="2"/>
      <c r="K631" s="2"/>
      <c r="L631" s="3"/>
      <c r="M631" s="4"/>
      <c r="N631" s="5"/>
      <c r="O631" s="5">
        <v>618</v>
      </c>
      <c r="P631" s="5">
        <v>611</v>
      </c>
      <c r="Q631" s="5"/>
      <c r="R631" s="8"/>
      <c r="S631" s="9"/>
      <c r="T631" s="9"/>
      <c r="U631" s="9"/>
      <c r="V631" s="9"/>
      <c r="W631" s="9"/>
      <c r="X631" s="9"/>
      <c r="Y631" s="19"/>
      <c r="Z631" s="19"/>
      <c r="AA631" s="19"/>
      <c r="AB631" s="19"/>
      <c r="AC631" s="19"/>
      <c r="AD631" s="19"/>
      <c r="AE631" s="20"/>
      <c r="AF631" s="20"/>
      <c r="AG631" s="20"/>
      <c r="AH631" s="20"/>
      <c r="AI631" s="20"/>
      <c r="AJ631" s="20"/>
      <c r="AK631" s="20"/>
    </row>
    <row r="632" spans="1:37" customFormat="1" ht="14.45" x14ac:dyDescent="0.35">
      <c r="A632" s="45" t="s">
        <v>1120</v>
      </c>
      <c r="B632" s="46" t="s">
        <v>1121</v>
      </c>
      <c r="C632" s="46" t="s">
        <v>1122</v>
      </c>
      <c r="D632" s="12" t="str">
        <f>IF(ISBLANK(A632),"",IF(F632=0,"",AVERAGE(G632:XFD632)/3))</f>
        <v/>
      </c>
      <c r="E632" s="16" t="str">
        <f>IF(F632&gt;=18,"Qualify","Non-Qualify")</f>
        <v>Non-Qualify</v>
      </c>
      <c r="F632" s="13">
        <f>IF(ISBLANK(A632),"",COUNT(G632:XFD632)*3)</f>
        <v>0</v>
      </c>
      <c r="G632" s="1"/>
      <c r="H632" s="2"/>
      <c r="I632" s="2"/>
      <c r="J632" s="2"/>
      <c r="K632" s="2"/>
      <c r="L632" s="3"/>
      <c r="M632" s="4"/>
      <c r="N632" s="5"/>
      <c r="O632" s="5"/>
      <c r="P632" s="5"/>
      <c r="Q632" s="5"/>
      <c r="R632" s="8"/>
      <c r="S632" s="9"/>
      <c r="T632" s="9"/>
      <c r="U632" s="9"/>
      <c r="V632" s="9"/>
      <c r="W632" s="9"/>
      <c r="X632" s="9"/>
      <c r="Y632" s="19"/>
      <c r="Z632" s="19"/>
      <c r="AA632" s="19"/>
      <c r="AB632" s="19"/>
      <c r="AC632" s="19"/>
      <c r="AD632" s="19"/>
      <c r="AE632" s="20"/>
      <c r="AF632" s="20"/>
      <c r="AG632" s="20"/>
      <c r="AH632" s="20"/>
      <c r="AI632" s="20"/>
      <c r="AJ632" s="20"/>
      <c r="AK632" s="20"/>
    </row>
    <row r="633" spans="1:37" customFormat="1" ht="14.45" x14ac:dyDescent="0.35">
      <c r="A633" s="45" t="s">
        <v>1123</v>
      </c>
      <c r="B633" s="46" t="s">
        <v>25</v>
      </c>
      <c r="C633" s="46" t="s">
        <v>1124</v>
      </c>
      <c r="D633" s="12" t="str">
        <f>IF(ISBLANK(A633),"",IF(F633=0,"",AVERAGE(G633:XFD633)/3))</f>
        <v/>
      </c>
      <c r="E633" s="16" t="str">
        <f>IF(F633&gt;=18,"Qualify","Non-Qualify")</f>
        <v>Non-Qualify</v>
      </c>
      <c r="F633" s="13">
        <f>IF(ISBLANK(A633),"",COUNT(G633:XFD633)*3)</f>
        <v>0</v>
      </c>
      <c r="G633" s="1"/>
      <c r="H633" s="2"/>
      <c r="I633" s="2"/>
      <c r="J633" s="2"/>
      <c r="K633" s="2"/>
      <c r="L633" s="3"/>
      <c r="M633" s="4"/>
      <c r="N633" s="5"/>
      <c r="O633" s="5"/>
      <c r="P633" s="5"/>
      <c r="Q633" s="5"/>
      <c r="R633" s="8"/>
      <c r="S633" s="9"/>
      <c r="T633" s="9"/>
      <c r="U633" s="9"/>
      <c r="V633" s="9"/>
      <c r="W633" s="9"/>
      <c r="X633" s="9"/>
      <c r="Y633" s="19"/>
      <c r="Z633" s="19"/>
      <c r="AA633" s="19"/>
      <c r="AB633" s="19"/>
      <c r="AC633" s="19"/>
      <c r="AD633" s="19"/>
      <c r="AE633" s="20"/>
      <c r="AF633" s="20"/>
      <c r="AG633" s="20"/>
      <c r="AH633" s="20"/>
      <c r="AI633" s="20"/>
      <c r="AJ633" s="20"/>
      <c r="AK633" s="20"/>
    </row>
    <row r="634" spans="1:37" customFormat="1" ht="14.45" x14ac:dyDescent="0.35">
      <c r="A634" s="45" t="s">
        <v>1125</v>
      </c>
      <c r="B634" s="46" t="s">
        <v>25</v>
      </c>
      <c r="C634" s="46" t="s">
        <v>1126</v>
      </c>
      <c r="D634" s="12" t="str">
        <f>IF(ISBLANK(A634),"",IF(F634=0,"",AVERAGE(G634:XFD634)/3))</f>
        <v/>
      </c>
      <c r="E634" s="16" t="str">
        <f>IF(F634&gt;=18,"Qualify","Non-Qualify")</f>
        <v>Non-Qualify</v>
      </c>
      <c r="F634" s="13">
        <f>IF(ISBLANK(A634),"",COUNT(G634:XFD634)*3)</f>
        <v>0</v>
      </c>
      <c r="G634" s="1"/>
      <c r="H634" s="2"/>
      <c r="I634" s="2"/>
      <c r="J634" s="2"/>
      <c r="K634" s="2"/>
      <c r="L634" s="3"/>
      <c r="M634" s="4"/>
      <c r="N634" s="5"/>
      <c r="O634" s="5"/>
      <c r="P634" s="5"/>
      <c r="Q634" s="5"/>
      <c r="R634" s="8"/>
      <c r="S634" s="9"/>
      <c r="T634" s="9"/>
      <c r="U634" s="9"/>
      <c r="V634" s="9"/>
      <c r="W634" s="9"/>
      <c r="X634" s="9"/>
      <c r="Y634" s="19"/>
      <c r="Z634" s="19"/>
      <c r="AA634" s="19"/>
      <c r="AB634" s="19"/>
      <c r="AC634" s="19"/>
      <c r="AD634" s="19"/>
      <c r="AE634" s="20"/>
      <c r="AF634" s="20"/>
      <c r="AG634" s="20"/>
      <c r="AH634" s="20"/>
      <c r="AI634" s="20"/>
      <c r="AJ634" s="20"/>
      <c r="AK634" s="20"/>
    </row>
    <row r="635" spans="1:37" customFormat="1" ht="14.45" x14ac:dyDescent="0.35">
      <c r="A635" s="45" t="s">
        <v>1127</v>
      </c>
      <c r="B635" s="46" t="s">
        <v>842</v>
      </c>
      <c r="C635" s="46" t="s">
        <v>1128</v>
      </c>
      <c r="D635" s="12" t="str">
        <f>IF(ISBLANK(A635),"",IF(F635=0,"",AVERAGE(G635:XFD635)/3))</f>
        <v/>
      </c>
      <c r="E635" s="16" t="str">
        <f>IF(F635&gt;=18,"Qualify","Non-Qualify")</f>
        <v>Non-Qualify</v>
      </c>
      <c r="F635" s="13">
        <f>IF(ISBLANK(A635),"",COUNT(G635:XFD635)*3)</f>
        <v>0</v>
      </c>
      <c r="G635" s="1"/>
      <c r="H635" s="2"/>
      <c r="I635" s="2"/>
      <c r="J635" s="2"/>
      <c r="K635" s="2"/>
      <c r="L635" s="3"/>
      <c r="M635" s="4"/>
      <c r="N635" s="5"/>
      <c r="O635" s="5"/>
      <c r="P635" s="5"/>
      <c r="Q635" s="5"/>
      <c r="R635" s="8"/>
      <c r="S635" s="9"/>
      <c r="T635" s="9"/>
      <c r="U635" s="9"/>
      <c r="V635" s="9"/>
      <c r="W635" s="9"/>
      <c r="X635" s="9"/>
      <c r="Y635" s="19"/>
      <c r="Z635" s="19"/>
      <c r="AA635" s="19"/>
      <c r="AB635" s="19"/>
      <c r="AC635" s="19"/>
      <c r="AD635" s="19"/>
      <c r="AE635" s="20"/>
      <c r="AF635" s="20"/>
      <c r="AG635" s="20"/>
      <c r="AH635" s="20"/>
      <c r="AI635" s="20"/>
      <c r="AJ635" s="20"/>
      <c r="AK635" s="20"/>
    </row>
    <row r="636" spans="1:37" customFormat="1" ht="14.45" x14ac:dyDescent="0.35">
      <c r="A636" s="45" t="s">
        <v>1127</v>
      </c>
      <c r="B636" s="46" t="s">
        <v>398</v>
      </c>
      <c r="C636" s="46" t="s">
        <v>1129</v>
      </c>
      <c r="D636" s="12" t="str">
        <f>IF(ISBLANK(A636),"",IF(F636=0,"",AVERAGE(G636:XFD636)/3))</f>
        <v/>
      </c>
      <c r="E636" s="16" t="str">
        <f>IF(F636&gt;=18,"Qualify","Non-Qualify")</f>
        <v>Non-Qualify</v>
      </c>
      <c r="F636" s="13">
        <f>IF(ISBLANK(A636),"",COUNT(G636:XFD636)*3)</f>
        <v>0</v>
      </c>
      <c r="G636" s="1"/>
      <c r="H636" s="2"/>
      <c r="I636" s="2"/>
      <c r="J636" s="2"/>
      <c r="K636" s="2"/>
      <c r="L636" s="3"/>
      <c r="M636" s="4"/>
      <c r="N636" s="5"/>
      <c r="O636" s="5"/>
      <c r="P636" s="5"/>
      <c r="Q636" s="5"/>
      <c r="R636" s="8"/>
      <c r="S636" s="9"/>
      <c r="T636" s="9"/>
      <c r="U636" s="9"/>
      <c r="V636" s="9"/>
      <c r="W636" s="9"/>
      <c r="X636" s="9"/>
      <c r="Y636" s="19"/>
      <c r="Z636" s="19"/>
      <c r="AA636" s="19"/>
      <c r="AB636" s="19"/>
      <c r="AC636" s="19"/>
      <c r="AD636" s="19"/>
      <c r="AE636" s="20"/>
      <c r="AF636" s="20"/>
      <c r="AG636" s="20"/>
      <c r="AH636" s="20"/>
      <c r="AI636" s="20"/>
      <c r="AJ636" s="20"/>
      <c r="AK636" s="20"/>
    </row>
    <row r="637" spans="1:37" customFormat="1" ht="14.45" x14ac:dyDescent="0.35">
      <c r="A637" s="45" t="s">
        <v>1130</v>
      </c>
      <c r="B637" s="46" t="s">
        <v>538</v>
      </c>
      <c r="C637" s="46" t="s">
        <v>1131</v>
      </c>
      <c r="D637" s="12" t="str">
        <f>IF(ISBLANK(A637),"",IF(F637=0,"",AVERAGE(G637:XFD637)/3))</f>
        <v/>
      </c>
      <c r="E637" s="16" t="str">
        <f>IF(F637&gt;=18,"Qualify","Non-Qualify")</f>
        <v>Non-Qualify</v>
      </c>
      <c r="F637" s="13">
        <f>IF(ISBLANK(A637),"",COUNT(G637:XFD637)*3)</f>
        <v>0</v>
      </c>
      <c r="G637" s="1"/>
      <c r="H637" s="2"/>
      <c r="I637" s="2"/>
      <c r="J637" s="2"/>
      <c r="K637" s="2"/>
      <c r="L637" s="3"/>
      <c r="M637" s="4"/>
      <c r="N637" s="5"/>
      <c r="O637" s="5"/>
      <c r="P637" s="5"/>
      <c r="Q637" s="5"/>
      <c r="R637" s="8"/>
      <c r="S637" s="9"/>
      <c r="T637" s="9"/>
      <c r="U637" s="9"/>
      <c r="V637" s="9"/>
      <c r="W637" s="9"/>
      <c r="X637" s="9"/>
      <c r="Y637" s="19"/>
      <c r="Z637" s="19"/>
      <c r="AA637" s="19"/>
      <c r="AB637" s="19"/>
      <c r="AC637" s="19"/>
      <c r="AD637" s="19"/>
      <c r="AE637" s="20"/>
      <c r="AF637" s="20"/>
      <c r="AG637" s="20"/>
      <c r="AH637" s="20"/>
      <c r="AI637" s="20"/>
      <c r="AJ637" s="20"/>
      <c r="AK637" s="20"/>
    </row>
    <row r="638" spans="1:37" customFormat="1" ht="14.45" x14ac:dyDescent="0.35">
      <c r="A638" s="45" t="s">
        <v>100</v>
      </c>
      <c r="B638" s="46" t="s">
        <v>147</v>
      </c>
      <c r="C638" s="46" t="s">
        <v>1132</v>
      </c>
      <c r="D638" s="12" t="str">
        <f>IF(ISBLANK(A638),"",IF(F638=0,"",AVERAGE(G638:XFD638)/3))</f>
        <v/>
      </c>
      <c r="E638" s="16" t="str">
        <f>IF(F638&gt;=18,"Qualify","Non-Qualify")</f>
        <v>Non-Qualify</v>
      </c>
      <c r="F638" s="13">
        <f>IF(ISBLANK(A638),"",COUNT(G638:XFD638)*3)</f>
        <v>0</v>
      </c>
      <c r="G638" s="1"/>
      <c r="H638" s="2"/>
      <c r="I638" s="2"/>
      <c r="J638" s="2"/>
      <c r="K638" s="2"/>
      <c r="L638" s="3"/>
      <c r="M638" s="4"/>
      <c r="N638" s="5"/>
      <c r="O638" s="5"/>
      <c r="P638" s="5"/>
      <c r="Q638" s="5"/>
      <c r="R638" s="8"/>
      <c r="S638" s="9"/>
      <c r="T638" s="9"/>
      <c r="U638" s="9"/>
      <c r="V638" s="9"/>
      <c r="W638" s="9"/>
      <c r="X638" s="9"/>
      <c r="Y638" s="19"/>
      <c r="Z638" s="19"/>
      <c r="AA638" s="19"/>
      <c r="AB638" s="19"/>
      <c r="AC638" s="19"/>
      <c r="AD638" s="19"/>
      <c r="AE638" s="20"/>
      <c r="AF638" s="20"/>
      <c r="AG638" s="20"/>
      <c r="AH638" s="20"/>
      <c r="AI638" s="20"/>
      <c r="AJ638" s="20"/>
      <c r="AK638" s="20"/>
    </row>
    <row r="639" spans="1:37" customFormat="1" ht="14.45" x14ac:dyDescent="0.35">
      <c r="A639" s="45" t="s">
        <v>1134</v>
      </c>
      <c r="B639" s="46" t="s">
        <v>102</v>
      </c>
      <c r="C639" s="46" t="s">
        <v>1135</v>
      </c>
      <c r="D639" s="12" t="str">
        <f>IF(ISBLANK(A639),"",IF(F639=0,"",AVERAGE(G639:XFD639)/3))</f>
        <v/>
      </c>
      <c r="E639" s="16" t="str">
        <f>IF(F639&gt;=18,"Qualify","Non-Qualify")</f>
        <v>Non-Qualify</v>
      </c>
      <c r="F639" s="13">
        <f>IF(ISBLANK(A639),"",COUNT(G639:XFD639)*3)</f>
        <v>0</v>
      </c>
      <c r="G639" s="1"/>
      <c r="H639" s="2"/>
      <c r="I639" s="2"/>
      <c r="J639" s="2"/>
      <c r="K639" s="2"/>
      <c r="L639" s="3"/>
      <c r="M639" s="4"/>
      <c r="N639" s="5"/>
      <c r="O639" s="5"/>
      <c r="P639" s="5"/>
      <c r="Q639" s="5"/>
      <c r="R639" s="8"/>
      <c r="S639" s="9"/>
      <c r="T639" s="9"/>
      <c r="U639" s="9"/>
      <c r="V639" s="9"/>
      <c r="W639" s="9"/>
      <c r="X639" s="9"/>
      <c r="Y639" s="19"/>
      <c r="Z639" s="19"/>
      <c r="AA639" s="19"/>
      <c r="AB639" s="19"/>
      <c r="AC639" s="19"/>
      <c r="AD639" s="19"/>
      <c r="AE639" s="20"/>
      <c r="AF639" s="20"/>
      <c r="AG639" s="20"/>
      <c r="AH639" s="20"/>
      <c r="AI639" s="20"/>
      <c r="AJ639" s="20"/>
      <c r="AK639" s="20"/>
    </row>
    <row r="640" spans="1:37" customFormat="1" ht="14.45" x14ac:dyDescent="0.35">
      <c r="A640" s="45" t="s">
        <v>1136</v>
      </c>
      <c r="B640" s="46" t="s">
        <v>19</v>
      </c>
      <c r="C640" s="46" t="s">
        <v>1137</v>
      </c>
      <c r="D640" s="12" t="str">
        <f>IF(ISBLANK(A640),"",IF(F640=0,"",AVERAGE(G640:XFD640)/3))</f>
        <v/>
      </c>
      <c r="E640" s="16" t="str">
        <f>IF(F640&gt;=18,"Qualify","Non-Qualify")</f>
        <v>Non-Qualify</v>
      </c>
      <c r="F640" s="13">
        <f>IF(ISBLANK(A640),"",COUNT(G640:XFD640)*3)</f>
        <v>0</v>
      </c>
      <c r="G640" s="1"/>
      <c r="H640" s="2"/>
      <c r="I640" s="2"/>
      <c r="J640" s="2"/>
      <c r="K640" s="2"/>
      <c r="L640" s="3"/>
      <c r="M640" s="4"/>
      <c r="N640" s="5"/>
      <c r="O640" s="5"/>
      <c r="P640" s="5"/>
      <c r="Q640" s="5"/>
      <c r="R640" s="8"/>
      <c r="S640" s="9"/>
      <c r="T640" s="9"/>
      <c r="U640" s="9"/>
      <c r="V640" s="9"/>
      <c r="W640" s="9"/>
      <c r="X640" s="9"/>
      <c r="Y640" s="19"/>
      <c r="Z640" s="19"/>
      <c r="AA640" s="19"/>
      <c r="AB640" s="19"/>
      <c r="AC640" s="19"/>
      <c r="AD640" s="19"/>
      <c r="AE640" s="20"/>
      <c r="AF640" s="20"/>
      <c r="AG640" s="20"/>
      <c r="AH640" s="20"/>
      <c r="AI640" s="20"/>
      <c r="AJ640" s="20"/>
      <c r="AK640" s="20"/>
    </row>
    <row r="641" spans="1:37" customFormat="1" ht="14.45" x14ac:dyDescent="0.35">
      <c r="A641" s="45" t="s">
        <v>1138</v>
      </c>
      <c r="B641" s="46" t="s">
        <v>1139</v>
      </c>
      <c r="C641" s="46" t="s">
        <v>1140</v>
      </c>
      <c r="D641" s="12" t="str">
        <f>IF(ISBLANK(A641),"",IF(F641=0,"",AVERAGE(G641:XFD641)/3))</f>
        <v/>
      </c>
      <c r="E641" s="16" t="str">
        <f>IF(F641&gt;=18,"Qualify","Non-Qualify")</f>
        <v>Non-Qualify</v>
      </c>
      <c r="F641" s="13">
        <f>IF(ISBLANK(A641),"",COUNT(G641:XFD641)*3)</f>
        <v>0</v>
      </c>
      <c r="G641" s="1"/>
      <c r="H641" s="2"/>
      <c r="I641" s="2"/>
      <c r="J641" s="2"/>
      <c r="K641" s="2"/>
      <c r="L641" s="3"/>
      <c r="M641" s="4"/>
      <c r="N641" s="5"/>
      <c r="O641" s="5"/>
      <c r="P641" s="5"/>
      <c r="Q641" s="5"/>
      <c r="R641" s="8"/>
      <c r="S641" s="9"/>
      <c r="T641" s="9"/>
      <c r="U641" s="9"/>
      <c r="V641" s="9"/>
      <c r="W641" s="9"/>
      <c r="X641" s="9"/>
      <c r="Y641" s="19"/>
      <c r="Z641" s="19"/>
      <c r="AA641" s="19"/>
      <c r="AB641" s="19"/>
      <c r="AC641" s="19"/>
      <c r="AD641" s="19"/>
      <c r="AE641" s="20"/>
      <c r="AF641" s="20"/>
      <c r="AG641" s="20"/>
      <c r="AH641" s="20"/>
      <c r="AI641" s="20"/>
      <c r="AJ641" s="20"/>
      <c r="AK641" s="20"/>
    </row>
    <row r="642" spans="1:37" customFormat="1" ht="14.45" x14ac:dyDescent="0.35">
      <c r="A642" s="45" t="s">
        <v>1141</v>
      </c>
      <c r="B642" s="46" t="s">
        <v>49</v>
      </c>
      <c r="C642" s="46" t="s">
        <v>1142</v>
      </c>
      <c r="D642" s="12" t="str">
        <f>IF(ISBLANK(A642),"",IF(F642=0,"",AVERAGE(G642:XFD642)/3))</f>
        <v/>
      </c>
      <c r="E642" s="16" t="str">
        <f>IF(F642&gt;=18,"Qualify","Non-Qualify")</f>
        <v>Non-Qualify</v>
      </c>
      <c r="F642" s="13">
        <f>IF(ISBLANK(A642),"",COUNT(G642:XFD642)*3)</f>
        <v>0</v>
      </c>
      <c r="G642" s="1"/>
      <c r="H642" s="2"/>
      <c r="I642" s="2"/>
      <c r="J642" s="2"/>
      <c r="K642" s="2"/>
      <c r="L642" s="3"/>
      <c r="M642" s="4"/>
      <c r="N642" s="5"/>
      <c r="O642" s="5"/>
      <c r="P642" s="5"/>
      <c r="Q642" s="5"/>
      <c r="R642" s="8"/>
      <c r="S642" s="9"/>
      <c r="T642" s="9"/>
      <c r="U642" s="9"/>
      <c r="V642" s="9"/>
      <c r="W642" s="9"/>
      <c r="X642" s="9"/>
      <c r="Y642" s="19"/>
      <c r="Z642" s="19"/>
      <c r="AA642" s="19"/>
      <c r="AB642" s="19"/>
      <c r="AC642" s="19"/>
      <c r="AD642" s="19"/>
      <c r="AE642" s="20"/>
      <c r="AF642" s="20"/>
      <c r="AG642" s="20"/>
      <c r="AH642" s="20"/>
      <c r="AI642" s="20"/>
      <c r="AJ642" s="20"/>
      <c r="AK642" s="20"/>
    </row>
    <row r="643" spans="1:37" customFormat="1" ht="14.45" x14ac:dyDescent="0.35">
      <c r="A643" s="45" t="s">
        <v>1143</v>
      </c>
      <c r="B643" s="46" t="s">
        <v>495</v>
      </c>
      <c r="C643" s="46" t="s">
        <v>1144</v>
      </c>
      <c r="D643" s="12" t="str">
        <f>IF(ISBLANK(A643),"",IF(F643=0,"",AVERAGE(G643:XFD643)/3))</f>
        <v/>
      </c>
      <c r="E643" s="16" t="str">
        <f>IF(F643&gt;=18,"Qualify","Non-Qualify")</f>
        <v>Non-Qualify</v>
      </c>
      <c r="F643" s="13">
        <f>IF(ISBLANK(A643),"",COUNT(G643:XFD643)*3)</f>
        <v>0</v>
      </c>
      <c r="G643" s="1"/>
      <c r="H643" s="2"/>
      <c r="I643" s="2"/>
      <c r="J643" s="2"/>
      <c r="K643" s="2"/>
      <c r="L643" s="3"/>
      <c r="M643" s="4"/>
      <c r="N643" s="5"/>
      <c r="O643" s="5"/>
      <c r="P643" s="5"/>
      <c r="Q643" s="5"/>
      <c r="R643" s="8"/>
      <c r="S643" s="9"/>
      <c r="T643" s="9"/>
      <c r="U643" s="9"/>
      <c r="V643" s="9"/>
      <c r="W643" s="9"/>
      <c r="X643" s="9"/>
      <c r="Y643" s="19"/>
      <c r="Z643" s="19"/>
      <c r="AA643" s="19"/>
      <c r="AB643" s="19"/>
      <c r="AC643" s="19"/>
      <c r="AD643" s="19"/>
      <c r="AE643" s="20"/>
      <c r="AF643" s="20"/>
      <c r="AG643" s="20"/>
      <c r="AH643" s="20"/>
      <c r="AI643" s="20"/>
      <c r="AJ643" s="20"/>
      <c r="AK643" s="20"/>
    </row>
    <row r="644" spans="1:37" customFormat="1" ht="14.45" x14ac:dyDescent="0.35">
      <c r="A644" s="45" t="s">
        <v>1145</v>
      </c>
      <c r="B644" s="46" t="s">
        <v>93</v>
      </c>
      <c r="C644" s="46" t="s">
        <v>1146</v>
      </c>
      <c r="D644" s="12" t="str">
        <f>IF(ISBLANK(A644),"",IF(F644=0,"",AVERAGE(G644:XFD644)/3))</f>
        <v/>
      </c>
      <c r="E644" s="16" t="str">
        <f>IF(F644&gt;=18,"Qualify","Non-Qualify")</f>
        <v>Non-Qualify</v>
      </c>
      <c r="F644" s="13">
        <f>IF(ISBLANK(A644),"",COUNT(G644:XFD644)*3)</f>
        <v>0</v>
      </c>
      <c r="G644" s="1"/>
      <c r="H644" s="2"/>
      <c r="I644" s="2"/>
      <c r="J644" s="2"/>
      <c r="K644" s="2"/>
      <c r="L644" s="3"/>
      <c r="M644" s="4"/>
      <c r="N644" s="5"/>
      <c r="O644" s="5"/>
      <c r="P644" s="5"/>
      <c r="Q644" s="5"/>
      <c r="R644" s="8"/>
      <c r="S644" s="9"/>
      <c r="T644" s="9"/>
      <c r="U644" s="9"/>
      <c r="V644" s="9"/>
      <c r="W644" s="9"/>
      <c r="X644" s="9"/>
      <c r="Y644" s="19"/>
      <c r="Z644" s="19"/>
      <c r="AA644" s="19"/>
      <c r="AB644" s="19"/>
      <c r="AC644" s="19"/>
      <c r="AD644" s="19"/>
      <c r="AE644" s="20"/>
      <c r="AF644" s="20"/>
      <c r="AG644" s="20"/>
      <c r="AH644" s="20"/>
      <c r="AI644" s="20"/>
      <c r="AJ644" s="20"/>
      <c r="AK644" s="20"/>
    </row>
    <row r="645" spans="1:37" customFormat="1" ht="14.45" x14ac:dyDescent="0.35">
      <c r="A645" s="45" t="s">
        <v>1387</v>
      </c>
      <c r="B645" s="46" t="s">
        <v>442</v>
      </c>
      <c r="C645" s="46" t="s">
        <v>1388</v>
      </c>
      <c r="D645" s="12">
        <f>IF(ISBLANK(A645),"",IF(F645=0,"",AVERAGE(G645:XFD645)/3))</f>
        <v>181.2222222222222</v>
      </c>
      <c r="E645" s="16" t="str">
        <f>IF(F645&gt;=18,"Qualify","Non-Qualify")</f>
        <v>Non-Qualify</v>
      </c>
      <c r="F645" s="13">
        <f>IF(ISBLANK(A645),"",COUNT(G645:XFD645)*3)</f>
        <v>9</v>
      </c>
      <c r="G645" s="1"/>
      <c r="H645" s="2"/>
      <c r="I645" s="2"/>
      <c r="J645" s="2"/>
      <c r="K645" s="2"/>
      <c r="L645" s="3"/>
      <c r="M645" s="4"/>
      <c r="N645" s="5"/>
      <c r="O645" s="5"/>
      <c r="P645" s="5"/>
      <c r="Q645" s="5"/>
      <c r="R645" s="8"/>
      <c r="S645" s="9"/>
      <c r="T645" s="9"/>
      <c r="U645" s="9"/>
      <c r="V645" s="9"/>
      <c r="W645" s="9"/>
      <c r="X645" s="9"/>
      <c r="Y645" s="19"/>
      <c r="Z645" s="19"/>
      <c r="AA645" s="19"/>
      <c r="AB645" s="19"/>
      <c r="AC645" s="19"/>
      <c r="AD645" s="19"/>
      <c r="AE645" s="20">
        <v>609</v>
      </c>
      <c r="AF645" s="20"/>
      <c r="AG645" s="20"/>
      <c r="AH645" s="20">
        <v>520</v>
      </c>
      <c r="AI645" s="20">
        <v>502</v>
      </c>
      <c r="AJ645" s="20"/>
      <c r="AK645" s="20"/>
    </row>
    <row r="646" spans="1:37" customFormat="1" ht="14.45" x14ac:dyDescent="0.35">
      <c r="A646" s="45" t="s">
        <v>1147</v>
      </c>
      <c r="B646" s="46" t="s">
        <v>160</v>
      </c>
      <c r="C646" s="46" t="s">
        <v>1148</v>
      </c>
      <c r="D646" s="12" t="str">
        <f>IF(ISBLANK(A646),"",IF(F646=0,"",AVERAGE(G646:XFD646)/3))</f>
        <v/>
      </c>
      <c r="E646" s="16" t="str">
        <f>IF(F646&gt;=18,"Qualify","Non-Qualify")</f>
        <v>Non-Qualify</v>
      </c>
      <c r="F646" s="13">
        <f>IF(ISBLANK(A646),"",COUNT(G646:XFD646)*3)</f>
        <v>0</v>
      </c>
      <c r="G646" s="1"/>
      <c r="H646" s="2"/>
      <c r="I646" s="2"/>
      <c r="J646" s="2"/>
      <c r="K646" s="2"/>
      <c r="L646" s="3"/>
      <c r="M646" s="4"/>
      <c r="N646" s="5"/>
      <c r="O646" s="5"/>
      <c r="P646" s="5"/>
      <c r="Q646" s="5"/>
      <c r="R646" s="8"/>
      <c r="S646" s="9"/>
      <c r="T646" s="9"/>
      <c r="U646" s="9"/>
      <c r="V646" s="9"/>
      <c r="W646" s="9"/>
      <c r="X646" s="9"/>
      <c r="Y646" s="19"/>
      <c r="Z646" s="19"/>
      <c r="AA646" s="19"/>
      <c r="AB646" s="19"/>
      <c r="AC646" s="19"/>
      <c r="AD646" s="19"/>
      <c r="AE646" s="20"/>
      <c r="AF646" s="20"/>
      <c r="AG646" s="20"/>
      <c r="AH646" s="20"/>
      <c r="AI646" s="20"/>
      <c r="AJ646" s="20"/>
      <c r="AK646" s="20"/>
    </row>
    <row r="647" spans="1:37" customFormat="1" ht="14.45" x14ac:dyDescent="0.35">
      <c r="A647" s="45" t="s">
        <v>1151</v>
      </c>
      <c r="B647" s="46" t="s">
        <v>1152</v>
      </c>
      <c r="C647" s="46" t="s">
        <v>1153</v>
      </c>
      <c r="D647" s="12" t="str">
        <f>IF(ISBLANK(A647),"",IF(F647=0,"",AVERAGE(G647:XFD647)/3))</f>
        <v/>
      </c>
      <c r="E647" s="16" t="str">
        <f>IF(F647&gt;=18,"Qualify","Non-Qualify")</f>
        <v>Non-Qualify</v>
      </c>
      <c r="F647" s="13">
        <f>IF(ISBLANK(A647),"",COUNT(G647:XFD647)*3)</f>
        <v>0</v>
      </c>
      <c r="G647" s="1"/>
      <c r="H647" s="2"/>
      <c r="I647" s="2"/>
      <c r="J647" s="2"/>
      <c r="K647" s="2"/>
      <c r="L647" s="3"/>
      <c r="M647" s="4"/>
      <c r="N647" s="5"/>
      <c r="O647" s="5"/>
      <c r="P647" s="5"/>
      <c r="Q647" s="5"/>
      <c r="R647" s="8"/>
      <c r="S647" s="9"/>
      <c r="T647" s="9"/>
      <c r="U647" s="9"/>
      <c r="V647" s="9"/>
      <c r="W647" s="9"/>
      <c r="X647" s="9"/>
      <c r="Y647" s="19"/>
      <c r="Z647" s="19"/>
      <c r="AA647" s="19"/>
      <c r="AB647" s="19"/>
      <c r="AC647" s="19"/>
      <c r="AD647" s="19"/>
      <c r="AE647" s="20"/>
      <c r="AF647" s="20"/>
      <c r="AG647" s="20"/>
      <c r="AH647" s="20"/>
      <c r="AI647" s="20"/>
      <c r="AJ647" s="20"/>
      <c r="AK647" s="20"/>
    </row>
    <row r="648" spans="1:37" customFormat="1" ht="14.45" x14ac:dyDescent="0.35">
      <c r="A648" s="45" t="s">
        <v>1154</v>
      </c>
      <c r="B648" s="46" t="s">
        <v>70</v>
      </c>
      <c r="C648" s="46" t="s">
        <v>1155</v>
      </c>
      <c r="D648" s="12" t="str">
        <f>IF(ISBLANK(A648),"",IF(F648=0,"",AVERAGE(G648:XFD648)/3))</f>
        <v/>
      </c>
      <c r="E648" s="16" t="str">
        <f>IF(F648&gt;=18,"Qualify","Non-Qualify")</f>
        <v>Non-Qualify</v>
      </c>
      <c r="F648" s="13">
        <f>IF(ISBLANK(A648),"",COUNT(G648:XFD648)*3)</f>
        <v>0</v>
      </c>
      <c r="G648" s="1"/>
      <c r="H648" s="2"/>
      <c r="I648" s="2"/>
      <c r="J648" s="2"/>
      <c r="K648" s="2"/>
      <c r="L648" s="3"/>
      <c r="M648" s="4"/>
      <c r="N648" s="5"/>
      <c r="O648" s="5"/>
      <c r="P648" s="5"/>
      <c r="Q648" s="5"/>
      <c r="R648" s="8"/>
      <c r="S648" s="9"/>
      <c r="T648" s="9"/>
      <c r="U648" s="9"/>
      <c r="V648" s="9"/>
      <c r="W648" s="9"/>
      <c r="X648" s="9"/>
      <c r="Y648" s="19"/>
      <c r="Z648" s="19"/>
      <c r="AA648" s="19"/>
      <c r="AB648" s="19"/>
      <c r="AC648" s="19"/>
      <c r="AD648" s="19"/>
      <c r="AE648" s="20"/>
      <c r="AF648" s="20"/>
      <c r="AG648" s="20"/>
      <c r="AH648" s="20"/>
      <c r="AI648" s="20"/>
      <c r="AJ648" s="20"/>
      <c r="AK648" s="20"/>
    </row>
    <row r="649" spans="1:37" customFormat="1" ht="14.45" x14ac:dyDescent="0.35">
      <c r="A649" s="45" t="s">
        <v>1156</v>
      </c>
      <c r="B649" s="46" t="s">
        <v>1157</v>
      </c>
      <c r="C649" s="46" t="s">
        <v>1158</v>
      </c>
      <c r="D649" s="12" t="str">
        <f>IF(ISBLANK(A649),"",IF(F649=0,"",AVERAGE(G649:XFD649)/3))</f>
        <v/>
      </c>
      <c r="E649" s="16" t="str">
        <f>IF(F649&gt;=18,"Qualify","Non-Qualify")</f>
        <v>Non-Qualify</v>
      </c>
      <c r="F649" s="13">
        <f>IF(ISBLANK(A649),"",COUNT(G649:XFD649)*3)</f>
        <v>0</v>
      </c>
      <c r="G649" s="1"/>
      <c r="H649" s="2"/>
      <c r="I649" s="2"/>
      <c r="J649" s="2"/>
      <c r="K649" s="2"/>
      <c r="L649" s="3"/>
      <c r="M649" s="4"/>
      <c r="N649" s="5"/>
      <c r="O649" s="5"/>
      <c r="P649" s="5"/>
      <c r="Q649" s="5"/>
      <c r="R649" s="8"/>
      <c r="S649" s="9"/>
      <c r="T649" s="9"/>
      <c r="U649" s="9"/>
      <c r="V649" s="9"/>
      <c r="W649" s="9"/>
      <c r="X649" s="9"/>
      <c r="Y649" s="19"/>
      <c r="Z649" s="19"/>
      <c r="AA649" s="19"/>
      <c r="AB649" s="19"/>
      <c r="AC649" s="19"/>
      <c r="AD649" s="19"/>
      <c r="AE649" s="20"/>
      <c r="AF649" s="20"/>
      <c r="AG649" s="20"/>
      <c r="AH649" s="20"/>
      <c r="AI649" s="20"/>
      <c r="AJ649" s="20"/>
      <c r="AK649" s="20"/>
    </row>
    <row r="650" spans="1:37" customFormat="1" ht="14.45" x14ac:dyDescent="0.35">
      <c r="A650" s="45" t="s">
        <v>1156</v>
      </c>
      <c r="B650" s="46" t="s">
        <v>119</v>
      </c>
      <c r="C650" s="46" t="s">
        <v>1159</v>
      </c>
      <c r="D650" s="12" t="str">
        <f>IF(ISBLANK(A650),"",IF(F650=0,"",AVERAGE(G650:XFD650)/3))</f>
        <v/>
      </c>
      <c r="E650" s="16" t="str">
        <f>IF(F650&gt;=18,"Qualify","Non-Qualify")</f>
        <v>Non-Qualify</v>
      </c>
      <c r="F650" s="13">
        <f>IF(ISBLANK(A650),"",COUNT(G650:XFD650)*3)</f>
        <v>0</v>
      </c>
      <c r="G650" s="1"/>
      <c r="H650" s="2"/>
      <c r="I650" s="2"/>
      <c r="J650" s="2"/>
      <c r="K650" s="2"/>
      <c r="L650" s="3"/>
      <c r="M650" s="4"/>
      <c r="N650" s="5"/>
      <c r="O650" s="5"/>
      <c r="P650" s="5"/>
      <c r="Q650" s="5"/>
      <c r="R650" s="8"/>
      <c r="S650" s="9"/>
      <c r="T650" s="9"/>
      <c r="U650" s="9"/>
      <c r="V650" s="9"/>
      <c r="W650" s="9"/>
      <c r="X650" s="9"/>
      <c r="Y650" s="19"/>
      <c r="Z650" s="19"/>
      <c r="AA650" s="19"/>
      <c r="AB650" s="19"/>
      <c r="AC650" s="19"/>
      <c r="AD650" s="19"/>
      <c r="AE650" s="20"/>
      <c r="AF650" s="20"/>
      <c r="AG650" s="20"/>
      <c r="AH650" s="20"/>
      <c r="AI650" s="20"/>
      <c r="AJ650" s="20"/>
      <c r="AK650" s="20"/>
    </row>
    <row r="651" spans="1:37" customFormat="1" ht="14.45" x14ac:dyDescent="0.35">
      <c r="A651" s="45" t="s">
        <v>1160</v>
      </c>
      <c r="B651" s="46" t="s">
        <v>30</v>
      </c>
      <c r="C651" s="46" t="s">
        <v>1161</v>
      </c>
      <c r="D651" s="12" t="str">
        <f>IF(ISBLANK(A651),"",IF(F651=0,"",AVERAGE(G651:XFD651)/3))</f>
        <v/>
      </c>
      <c r="E651" s="16" t="str">
        <f>IF(F651&gt;=18,"Qualify","Non-Qualify")</f>
        <v>Non-Qualify</v>
      </c>
      <c r="F651" s="13">
        <f>IF(ISBLANK(A651),"",COUNT(G651:XFD651)*3)</f>
        <v>0</v>
      </c>
      <c r="G651" s="1"/>
      <c r="H651" s="2"/>
      <c r="I651" s="2"/>
      <c r="J651" s="2"/>
      <c r="K651" s="2"/>
      <c r="L651" s="3"/>
      <c r="M651" s="4"/>
      <c r="N651" s="5"/>
      <c r="O651" s="5"/>
      <c r="P651" s="5"/>
      <c r="Q651" s="5"/>
      <c r="R651" s="8"/>
      <c r="S651" s="9"/>
      <c r="T651" s="9"/>
      <c r="U651" s="9"/>
      <c r="V651" s="9"/>
      <c r="W651" s="9"/>
      <c r="X651" s="9"/>
      <c r="Y651" s="19"/>
      <c r="Z651" s="19"/>
      <c r="AA651" s="19"/>
      <c r="AB651" s="19"/>
      <c r="AC651" s="19"/>
      <c r="AD651" s="19"/>
      <c r="AE651" s="20"/>
      <c r="AF651" s="20"/>
      <c r="AG651" s="20"/>
      <c r="AH651" s="20"/>
      <c r="AI651" s="20"/>
      <c r="AJ651" s="20"/>
      <c r="AK651" s="20"/>
    </row>
    <row r="652" spans="1:37" customFormat="1" ht="14.45" x14ac:dyDescent="0.35">
      <c r="A652" s="45" t="s">
        <v>1389</v>
      </c>
      <c r="B652" s="46" t="s">
        <v>124</v>
      </c>
      <c r="C652" s="46" t="s">
        <v>1390</v>
      </c>
      <c r="D652" s="12">
        <f>IF(ISBLANK(A652),"",IF(F652=0,"",AVERAGE(G652:XFD652)/3))</f>
        <v>195.5</v>
      </c>
      <c r="E652" s="16" t="str">
        <f>IF(F652&gt;=18,"Qualify","Non-Qualify")</f>
        <v>Non-Qualify</v>
      </c>
      <c r="F652" s="13">
        <f>IF(ISBLANK(A652),"",COUNT(G652:XFD652)*3)</f>
        <v>12</v>
      </c>
      <c r="G652" s="1"/>
      <c r="H652" s="2"/>
      <c r="I652" s="2"/>
      <c r="J652" s="2"/>
      <c r="K652" s="2"/>
      <c r="L652" s="3"/>
      <c r="M652" s="4"/>
      <c r="N652" s="5"/>
      <c r="O652" s="5"/>
      <c r="P652" s="5"/>
      <c r="Q652" s="5"/>
      <c r="R652" s="8"/>
      <c r="S652" s="9"/>
      <c r="T652" s="9"/>
      <c r="U652" s="9"/>
      <c r="V652" s="9"/>
      <c r="W652" s="9"/>
      <c r="X652" s="9"/>
      <c r="Y652" s="19"/>
      <c r="Z652" s="19"/>
      <c r="AA652" s="19"/>
      <c r="AB652" s="19"/>
      <c r="AC652" s="19"/>
      <c r="AD652" s="19"/>
      <c r="AE652" s="20">
        <v>634</v>
      </c>
      <c r="AF652" s="20">
        <v>541</v>
      </c>
      <c r="AG652" s="20"/>
      <c r="AH652" s="20">
        <v>662</v>
      </c>
      <c r="AI652" s="20">
        <v>509</v>
      </c>
      <c r="AJ652" s="20"/>
      <c r="AK652" s="20"/>
    </row>
    <row r="653" spans="1:37" customFormat="1" ht="14.45" x14ac:dyDescent="0.35">
      <c r="A653" s="45" t="s">
        <v>1165</v>
      </c>
      <c r="B653" s="46" t="s">
        <v>191</v>
      </c>
      <c r="C653" s="46"/>
      <c r="D653" s="12">
        <f>IF(ISBLANK(A653),"",IF(F653=0,"",AVERAGE(G653:XFD653)/3))</f>
        <v>234.75</v>
      </c>
      <c r="E653" s="16" t="str">
        <f>IF(F653&gt;=18,"Qualify","Non-Qualify")</f>
        <v>Non-Qualify</v>
      </c>
      <c r="F653" s="13">
        <f>IF(ISBLANK(A653),"",COUNT(G653:XFD653)*3)</f>
        <v>12</v>
      </c>
      <c r="G653" s="1">
        <v>660</v>
      </c>
      <c r="H653" s="2"/>
      <c r="I653" s="2">
        <v>738</v>
      </c>
      <c r="J653" s="2">
        <v>711</v>
      </c>
      <c r="K653" s="2">
        <v>708</v>
      </c>
      <c r="L653" s="3"/>
      <c r="M653" s="4"/>
      <c r="N653" s="5"/>
      <c r="O653" s="5"/>
      <c r="P653" s="5"/>
      <c r="Q653" s="5"/>
      <c r="R653" s="8"/>
      <c r="S653" s="9"/>
      <c r="T653" s="9"/>
      <c r="U653" s="9"/>
      <c r="V653" s="9"/>
      <c r="W653" s="9"/>
      <c r="X653" s="9"/>
      <c r="Y653" s="19"/>
      <c r="Z653" s="19"/>
      <c r="AA653" s="19"/>
      <c r="AB653" s="19"/>
      <c r="AC653" s="19"/>
      <c r="AD653" s="19"/>
      <c r="AE653" s="20"/>
      <c r="AF653" s="20"/>
      <c r="AG653" s="20"/>
      <c r="AH653" s="20"/>
      <c r="AI653" s="20"/>
      <c r="AJ653" s="20"/>
      <c r="AK653" s="20"/>
    </row>
    <row r="654" spans="1:37" customFormat="1" ht="14.45" x14ac:dyDescent="0.35">
      <c r="A654" s="45" t="s">
        <v>1391</v>
      </c>
      <c r="B654" s="46" t="s">
        <v>1392</v>
      </c>
      <c r="C654" s="46" t="s">
        <v>1393</v>
      </c>
      <c r="D654" s="12">
        <f>IF(ISBLANK(A654),"",IF(F654=0,"",AVERAGE(G654:XFD654)/3))</f>
        <v>214.33333333333334</v>
      </c>
      <c r="E654" s="16" t="str">
        <f>IF(F654&gt;=18,"Qualify","Non-Qualify")</f>
        <v>Non-Qualify</v>
      </c>
      <c r="F654" s="13">
        <f>IF(ISBLANK(A654),"",COUNT(G654:XFD654)*3)</f>
        <v>9</v>
      </c>
      <c r="G654" s="1"/>
      <c r="H654" s="2"/>
      <c r="I654" s="2"/>
      <c r="J654" s="2"/>
      <c r="K654" s="2"/>
      <c r="L654" s="3"/>
      <c r="M654" s="4"/>
      <c r="N654" s="5"/>
      <c r="O654" s="5"/>
      <c r="P654" s="5"/>
      <c r="Q654" s="5"/>
      <c r="R654" s="8"/>
      <c r="S654" s="9"/>
      <c r="T654" s="9"/>
      <c r="U654" s="9"/>
      <c r="V654" s="9"/>
      <c r="W654" s="9"/>
      <c r="X654" s="9"/>
      <c r="Y654" s="19"/>
      <c r="Z654" s="19"/>
      <c r="AA654" s="19"/>
      <c r="AB654" s="19"/>
      <c r="AC654" s="19"/>
      <c r="AD654" s="19"/>
      <c r="AE654" s="20">
        <v>657</v>
      </c>
      <c r="AF654" s="20"/>
      <c r="AG654" s="20"/>
      <c r="AH654" s="20">
        <v>592</v>
      </c>
      <c r="AI654" s="20">
        <v>680</v>
      </c>
      <c r="AJ654" s="20"/>
      <c r="AK654" s="20"/>
    </row>
    <row r="655" spans="1:37" customFormat="1" ht="14.45" x14ac:dyDescent="0.35">
      <c r="A655" s="45" t="s">
        <v>1166</v>
      </c>
      <c r="B655" s="46" t="s">
        <v>200</v>
      </c>
      <c r="C655" s="46" t="s">
        <v>1167</v>
      </c>
      <c r="D655" s="12" t="str">
        <f>IF(ISBLANK(A655),"",IF(F655=0,"",AVERAGE(G655:XFD655)/3))</f>
        <v/>
      </c>
      <c r="E655" s="16" t="str">
        <f>IF(F655&gt;=18,"Qualify","Non-Qualify")</f>
        <v>Non-Qualify</v>
      </c>
      <c r="F655" s="13">
        <f>IF(ISBLANK(A655),"",COUNT(G655:XFD655)*3)</f>
        <v>0</v>
      </c>
      <c r="G655" s="1"/>
      <c r="H655" s="2"/>
      <c r="I655" s="2"/>
      <c r="J655" s="2"/>
      <c r="K655" s="2"/>
      <c r="L655" s="3"/>
      <c r="M655" s="4"/>
      <c r="N655" s="5"/>
      <c r="O655" s="5"/>
      <c r="P655" s="5"/>
      <c r="Q655" s="5"/>
      <c r="R655" s="8"/>
      <c r="S655" s="9"/>
      <c r="T655" s="9"/>
      <c r="U655" s="9"/>
      <c r="V655" s="9"/>
      <c r="W655" s="9"/>
      <c r="X655" s="9"/>
      <c r="Y655" s="19"/>
      <c r="Z655" s="19"/>
      <c r="AA655" s="19"/>
      <c r="AB655" s="19"/>
      <c r="AC655" s="19"/>
      <c r="AD655" s="19"/>
      <c r="AE655" s="20"/>
      <c r="AF655" s="20"/>
      <c r="AG655" s="20"/>
      <c r="AH655" s="20"/>
      <c r="AI655" s="20"/>
      <c r="AJ655" s="20"/>
      <c r="AK655" s="20"/>
    </row>
    <row r="656" spans="1:37" customFormat="1" ht="14.45" x14ac:dyDescent="0.35">
      <c r="A656" s="45" t="s">
        <v>1170</v>
      </c>
      <c r="B656" s="46" t="s">
        <v>508</v>
      </c>
      <c r="C656" s="46" t="s">
        <v>1171</v>
      </c>
      <c r="D656" s="12" t="str">
        <f>IF(ISBLANK(A656),"",IF(F656=0,"",AVERAGE(G656:XFD656)/3))</f>
        <v/>
      </c>
      <c r="E656" s="16" t="str">
        <f>IF(F656&gt;=18,"Qualify","Non-Qualify")</f>
        <v>Non-Qualify</v>
      </c>
      <c r="F656" s="13">
        <f>IF(ISBLANK(A656),"",COUNT(G656:XFD656)*3)</f>
        <v>0</v>
      </c>
      <c r="G656" s="1"/>
      <c r="H656" s="2"/>
      <c r="I656" s="2"/>
      <c r="J656" s="2"/>
      <c r="K656" s="2"/>
      <c r="L656" s="3"/>
      <c r="M656" s="4"/>
      <c r="N656" s="5"/>
      <c r="O656" s="5"/>
      <c r="P656" s="5"/>
      <c r="Q656" s="5"/>
      <c r="R656" s="8"/>
      <c r="S656" s="9"/>
      <c r="T656" s="9"/>
      <c r="U656" s="9"/>
      <c r="V656" s="9"/>
      <c r="W656" s="9"/>
      <c r="X656" s="9"/>
      <c r="Y656" s="19"/>
      <c r="Z656" s="19"/>
      <c r="AA656" s="19"/>
      <c r="AB656" s="19"/>
      <c r="AC656" s="19"/>
      <c r="AD656" s="19"/>
      <c r="AE656" s="20"/>
      <c r="AF656" s="20"/>
      <c r="AG656" s="20"/>
      <c r="AH656" s="20"/>
      <c r="AI656" s="20"/>
      <c r="AJ656" s="20"/>
      <c r="AK656" s="20"/>
    </row>
    <row r="657" spans="1:37" customFormat="1" ht="14.45" x14ac:dyDescent="0.35">
      <c r="A657" s="45" t="s">
        <v>1172</v>
      </c>
      <c r="B657" s="46" t="s">
        <v>1173</v>
      </c>
      <c r="C657" s="46" t="s">
        <v>1174</v>
      </c>
      <c r="D657" s="12">
        <f>IF(ISBLANK(A657),"",IF(F657=0,"",AVERAGE(G657:XFD657)/3))</f>
        <v>196.33333333333334</v>
      </c>
      <c r="E657" s="16" t="str">
        <f>IF(F657&gt;=18,"Qualify","Non-Qualify")</f>
        <v>Non-Qualify</v>
      </c>
      <c r="F657" s="13">
        <f>IF(ISBLANK(A657),"",COUNT(G657:XFD657)*3)</f>
        <v>9</v>
      </c>
      <c r="G657" s="1"/>
      <c r="H657" s="2"/>
      <c r="I657" s="2"/>
      <c r="J657" s="2"/>
      <c r="K657" s="2"/>
      <c r="L657" s="3"/>
      <c r="M657" s="4">
        <v>511</v>
      </c>
      <c r="N657" s="5"/>
      <c r="O657" s="5">
        <v>617</v>
      </c>
      <c r="P657" s="5">
        <v>639</v>
      </c>
      <c r="Q657" s="5"/>
      <c r="R657" s="8"/>
      <c r="S657" s="9"/>
      <c r="T657" s="9"/>
      <c r="U657" s="9"/>
      <c r="V657" s="9"/>
      <c r="W657" s="9"/>
      <c r="X657" s="9"/>
      <c r="Y657" s="19"/>
      <c r="Z657" s="19"/>
      <c r="AA657" s="19"/>
      <c r="AB657" s="19"/>
      <c r="AC657" s="19"/>
      <c r="AD657" s="19"/>
      <c r="AE657" s="20"/>
      <c r="AF657" s="20"/>
      <c r="AG657" s="20"/>
      <c r="AH657" s="20"/>
      <c r="AI657" s="20"/>
      <c r="AJ657" s="20"/>
      <c r="AK657" s="20"/>
    </row>
    <row r="658" spans="1:37" customFormat="1" ht="14.45" x14ac:dyDescent="0.35">
      <c r="A658" s="45" t="s">
        <v>1172</v>
      </c>
      <c r="B658" s="46" t="s">
        <v>54</v>
      </c>
      <c r="C658" s="46" t="s">
        <v>1394</v>
      </c>
      <c r="D658" s="12">
        <f>IF(ISBLANK(A658),"",IF(F658=0,"",AVERAGE(G658:XFD658)/3))</f>
        <v>187.66666666666666</v>
      </c>
      <c r="E658" s="16" t="str">
        <f>IF(F658&gt;=18,"Qualify","Non-Qualify")</f>
        <v>Non-Qualify</v>
      </c>
      <c r="F658" s="13">
        <f>IF(ISBLANK(A658),"",COUNT(G658:XFD658)*3)</f>
        <v>3</v>
      </c>
      <c r="G658" s="1"/>
      <c r="H658" s="2"/>
      <c r="I658" s="2"/>
      <c r="J658" s="2"/>
      <c r="K658" s="2"/>
      <c r="L658" s="3"/>
      <c r="M658" s="4"/>
      <c r="N658" s="5"/>
      <c r="O658" s="5"/>
      <c r="P658" s="5"/>
      <c r="Q658" s="5"/>
      <c r="R658" s="8"/>
      <c r="S658" s="9"/>
      <c r="T658" s="9"/>
      <c r="U658" s="9"/>
      <c r="V658" s="9"/>
      <c r="W658" s="9"/>
      <c r="X658" s="9"/>
      <c r="Y658" s="19"/>
      <c r="Z658" s="19"/>
      <c r="AA658" s="19"/>
      <c r="AB658" s="19"/>
      <c r="AC658" s="19"/>
      <c r="AD658" s="19"/>
      <c r="AE658" s="20">
        <v>563</v>
      </c>
      <c r="AF658" s="20"/>
      <c r="AG658" s="20"/>
      <c r="AH658" s="20"/>
      <c r="AI658" s="20"/>
      <c r="AJ658" s="20"/>
      <c r="AK658" s="20"/>
    </row>
    <row r="659" spans="1:37" customFormat="1" ht="14.45" x14ac:dyDescent="0.35">
      <c r="A659" s="45" t="s">
        <v>1172</v>
      </c>
      <c r="B659" s="46" t="s">
        <v>1395</v>
      </c>
      <c r="C659" s="46" t="s">
        <v>1396</v>
      </c>
      <c r="D659" s="12">
        <f>IF(ISBLANK(A659),"",IF(F659=0,"",AVERAGE(G659:XFD659)/3))</f>
        <v>194.33333333333334</v>
      </c>
      <c r="E659" s="16" t="str">
        <f>IF(F659&gt;=18,"Qualify","Non-Qualify")</f>
        <v>Non-Qualify</v>
      </c>
      <c r="F659" s="13">
        <f>IF(ISBLANK(A659),"",COUNT(G659:XFD659)*3)</f>
        <v>15</v>
      </c>
      <c r="G659" s="1"/>
      <c r="H659" s="2"/>
      <c r="I659" s="2"/>
      <c r="J659" s="2"/>
      <c r="K659" s="2"/>
      <c r="L659" s="3"/>
      <c r="M659" s="4"/>
      <c r="N659" s="5"/>
      <c r="O659" s="5"/>
      <c r="P659" s="5"/>
      <c r="Q659" s="5"/>
      <c r="R659" s="8"/>
      <c r="S659" s="9"/>
      <c r="T659" s="9"/>
      <c r="U659" s="9"/>
      <c r="V659" s="9"/>
      <c r="W659" s="9"/>
      <c r="X659" s="9"/>
      <c r="Y659" s="19"/>
      <c r="Z659" s="19"/>
      <c r="AA659" s="19"/>
      <c r="AB659" s="19"/>
      <c r="AC659" s="19"/>
      <c r="AD659" s="19"/>
      <c r="AE659" s="20">
        <v>592</v>
      </c>
      <c r="AF659" s="20"/>
      <c r="AG659" s="20"/>
      <c r="AH659" s="20">
        <v>582</v>
      </c>
      <c r="AI659" s="20">
        <v>634</v>
      </c>
      <c r="AJ659" s="20">
        <v>575</v>
      </c>
      <c r="AK659" s="20">
        <v>532</v>
      </c>
    </row>
    <row r="660" spans="1:37" customFormat="1" ht="14.45" x14ac:dyDescent="0.35">
      <c r="A660" s="45" t="s">
        <v>1172</v>
      </c>
      <c r="B660" s="46" t="s">
        <v>557</v>
      </c>
      <c r="C660" s="46" t="s">
        <v>1175</v>
      </c>
      <c r="D660" s="12" t="str">
        <f>IF(ISBLANK(A660),"",IF(F660=0,"",AVERAGE(G660:XFD660)/3))</f>
        <v/>
      </c>
      <c r="E660" s="16" t="str">
        <f>IF(F660&gt;=18,"Qualify","Non-Qualify")</f>
        <v>Non-Qualify</v>
      </c>
      <c r="F660" s="13">
        <f>IF(ISBLANK(A660),"",COUNT(G660:XFD660)*3)</f>
        <v>0</v>
      </c>
      <c r="G660" s="1"/>
      <c r="H660" s="2"/>
      <c r="I660" s="2"/>
      <c r="J660" s="2"/>
      <c r="K660" s="2"/>
      <c r="L660" s="3"/>
      <c r="M660" s="4"/>
      <c r="N660" s="5"/>
      <c r="O660" s="5"/>
      <c r="P660" s="5"/>
      <c r="Q660" s="5"/>
      <c r="R660" s="8"/>
      <c r="S660" s="9"/>
      <c r="T660" s="9"/>
      <c r="U660" s="9"/>
      <c r="V660" s="9"/>
      <c r="W660" s="9"/>
      <c r="X660" s="9"/>
      <c r="Y660" s="19"/>
      <c r="Z660" s="19"/>
      <c r="AA660" s="19"/>
      <c r="AB660" s="19"/>
      <c r="AC660" s="19"/>
      <c r="AD660" s="19"/>
      <c r="AE660" s="20"/>
      <c r="AF660" s="20"/>
      <c r="AG660" s="20"/>
      <c r="AH660" s="20"/>
      <c r="AI660" s="20"/>
      <c r="AJ660" s="20"/>
      <c r="AK660" s="20"/>
    </row>
    <row r="661" spans="1:37" customFormat="1" ht="14.45" x14ac:dyDescent="0.35">
      <c r="A661" s="45" t="s">
        <v>1172</v>
      </c>
      <c r="B661" s="46" t="s">
        <v>75</v>
      </c>
      <c r="C661" s="46" t="s">
        <v>1176</v>
      </c>
      <c r="D661" s="12" t="str">
        <f>IF(ISBLANK(A661),"",IF(F661=0,"",AVERAGE(G661:XFD661)/3))</f>
        <v/>
      </c>
      <c r="E661" s="16" t="str">
        <f>IF(F661&gt;=18,"Qualify","Non-Qualify")</f>
        <v>Non-Qualify</v>
      </c>
      <c r="F661" s="13">
        <f>IF(ISBLANK(A661),"",COUNT(G661:XFD661)*3)</f>
        <v>0</v>
      </c>
      <c r="G661" s="1"/>
      <c r="H661" s="2"/>
      <c r="I661" s="2"/>
      <c r="J661" s="2"/>
      <c r="K661" s="2"/>
      <c r="L661" s="3"/>
      <c r="M661" s="4"/>
      <c r="N661" s="5"/>
      <c r="O661" s="5"/>
      <c r="P661" s="5"/>
      <c r="Q661" s="5"/>
      <c r="R661" s="8"/>
      <c r="S661" s="9"/>
      <c r="T661" s="9"/>
      <c r="U661" s="9"/>
      <c r="V661" s="9"/>
      <c r="W661" s="9"/>
      <c r="X661" s="9"/>
      <c r="Y661" s="19"/>
      <c r="Z661" s="19"/>
      <c r="AA661" s="19"/>
      <c r="AB661" s="19"/>
      <c r="AC661" s="19"/>
      <c r="AD661" s="19"/>
      <c r="AE661" s="20"/>
      <c r="AF661" s="20"/>
      <c r="AG661" s="20"/>
      <c r="AH661" s="20"/>
      <c r="AI661" s="20"/>
      <c r="AJ661" s="20"/>
      <c r="AK661" s="20"/>
    </row>
    <row r="662" spans="1:37" customFormat="1" ht="14.45" x14ac:dyDescent="0.35">
      <c r="A662" s="45" t="s">
        <v>1172</v>
      </c>
      <c r="B662" s="46" t="s">
        <v>30</v>
      </c>
      <c r="C662" s="46" t="s">
        <v>1177</v>
      </c>
      <c r="D662" s="12" t="str">
        <f>IF(ISBLANK(A662),"",IF(F662=0,"",AVERAGE(G662:XFD662)/3))</f>
        <v/>
      </c>
      <c r="E662" s="16" t="str">
        <f>IF(F662&gt;=18,"Qualify","Non-Qualify")</f>
        <v>Non-Qualify</v>
      </c>
      <c r="F662" s="13">
        <f>IF(ISBLANK(A662),"",COUNT(G662:XFD662)*3)</f>
        <v>0</v>
      </c>
      <c r="G662" s="1"/>
      <c r="H662" s="2"/>
      <c r="I662" s="2"/>
      <c r="J662" s="2"/>
      <c r="K662" s="2"/>
      <c r="L662" s="3"/>
      <c r="M662" s="4"/>
      <c r="N662" s="5"/>
      <c r="O662" s="5"/>
      <c r="P662" s="5"/>
      <c r="Q662" s="5"/>
      <c r="R662" s="8"/>
      <c r="S662" s="9"/>
      <c r="T662" s="9"/>
      <c r="U662" s="9"/>
      <c r="V662" s="9"/>
      <c r="W662" s="9"/>
      <c r="X662" s="9"/>
      <c r="Y662" s="19"/>
      <c r="Z662" s="19"/>
      <c r="AA662" s="19"/>
      <c r="AB662" s="19"/>
      <c r="AC662" s="19"/>
      <c r="AD662" s="19"/>
      <c r="AE662" s="20"/>
      <c r="AF662" s="20"/>
      <c r="AG662" s="20"/>
      <c r="AH662" s="20"/>
      <c r="AI662" s="20"/>
      <c r="AJ662" s="20"/>
      <c r="AK662" s="20"/>
    </row>
    <row r="663" spans="1:37" customFormat="1" ht="14.45" x14ac:dyDescent="0.35">
      <c r="A663" s="45" t="s">
        <v>1178</v>
      </c>
      <c r="B663" s="46" t="s">
        <v>1179</v>
      </c>
      <c r="C663" s="46" t="s">
        <v>1180</v>
      </c>
      <c r="D663" s="12" t="str">
        <f>IF(ISBLANK(A663),"",IF(F663=0,"",AVERAGE(G663:XFD663)/3))</f>
        <v/>
      </c>
      <c r="E663" s="16" t="str">
        <f>IF(F663&gt;=18,"Qualify","Non-Qualify")</f>
        <v>Non-Qualify</v>
      </c>
      <c r="F663" s="13">
        <f>IF(ISBLANK(A663),"",COUNT(G663:XFD663)*3)</f>
        <v>0</v>
      </c>
      <c r="G663" s="1"/>
      <c r="H663" s="2"/>
      <c r="I663" s="2"/>
      <c r="J663" s="2"/>
      <c r="K663" s="2"/>
      <c r="L663" s="3"/>
      <c r="M663" s="4"/>
      <c r="N663" s="5"/>
      <c r="O663" s="5"/>
      <c r="P663" s="5"/>
      <c r="Q663" s="5"/>
      <c r="R663" s="8"/>
      <c r="S663" s="9"/>
      <c r="T663" s="9"/>
      <c r="U663" s="9"/>
      <c r="V663" s="9"/>
      <c r="W663" s="9"/>
      <c r="X663" s="9"/>
      <c r="Y663" s="19"/>
      <c r="Z663" s="19"/>
      <c r="AA663" s="19"/>
      <c r="AB663" s="19"/>
      <c r="AC663" s="19"/>
      <c r="AD663" s="19"/>
      <c r="AE663" s="20"/>
      <c r="AF663" s="20"/>
      <c r="AG663" s="20"/>
      <c r="AH663" s="20"/>
      <c r="AI663" s="20"/>
      <c r="AJ663" s="20"/>
      <c r="AK663" s="20"/>
    </row>
    <row r="664" spans="1:37" customFormat="1" ht="14.45" x14ac:dyDescent="0.35">
      <c r="A664" s="45" t="s">
        <v>1178</v>
      </c>
      <c r="B664" s="46" t="s">
        <v>919</v>
      </c>
      <c r="C664" s="46" t="s">
        <v>1181</v>
      </c>
      <c r="D664" s="12" t="str">
        <f>IF(ISBLANK(A664),"",IF(F664=0,"",AVERAGE(G664:XFD664)/3))</f>
        <v/>
      </c>
      <c r="E664" s="16" t="str">
        <f>IF(F664&gt;=18,"Qualify","Non-Qualify")</f>
        <v>Non-Qualify</v>
      </c>
      <c r="F664" s="13">
        <f>IF(ISBLANK(A664),"",COUNT(G664:XFD664)*3)</f>
        <v>0</v>
      </c>
      <c r="G664" s="1"/>
      <c r="H664" s="2"/>
      <c r="I664" s="2"/>
      <c r="J664" s="2"/>
      <c r="K664" s="2"/>
      <c r="L664" s="3"/>
      <c r="M664" s="4"/>
      <c r="N664" s="5"/>
      <c r="O664" s="5"/>
      <c r="P664" s="5"/>
      <c r="Q664" s="5"/>
      <c r="R664" s="8"/>
      <c r="S664" s="9"/>
      <c r="T664" s="9"/>
      <c r="U664" s="9"/>
      <c r="V664" s="9"/>
      <c r="W664" s="9"/>
      <c r="X664" s="9"/>
      <c r="Y664" s="19"/>
      <c r="Z664" s="19"/>
      <c r="AA664" s="19"/>
      <c r="AB664" s="19"/>
      <c r="AC664" s="19"/>
      <c r="AD664" s="19"/>
      <c r="AE664" s="20"/>
      <c r="AF664" s="20"/>
      <c r="AG664" s="20"/>
      <c r="AH664" s="20"/>
      <c r="AI664" s="20"/>
      <c r="AJ664" s="20"/>
      <c r="AK664" s="20"/>
    </row>
    <row r="665" spans="1:37" customFormat="1" ht="14.45" x14ac:dyDescent="0.35">
      <c r="A665" s="45" t="s">
        <v>1178</v>
      </c>
      <c r="B665" s="46" t="s">
        <v>1182</v>
      </c>
      <c r="C665" s="46" t="s">
        <v>1183</v>
      </c>
      <c r="D665" s="12" t="str">
        <f>IF(ISBLANK(A665),"",IF(F665=0,"",AVERAGE(G665:XFD665)/3))</f>
        <v/>
      </c>
      <c r="E665" s="16" t="str">
        <f>IF(F665&gt;=18,"Qualify","Non-Qualify")</f>
        <v>Non-Qualify</v>
      </c>
      <c r="F665" s="13">
        <f>IF(ISBLANK(A665),"",COUNT(G665:XFD665)*3)</f>
        <v>0</v>
      </c>
      <c r="G665" s="1"/>
      <c r="H665" s="2"/>
      <c r="I665" s="2"/>
      <c r="J665" s="2"/>
      <c r="K665" s="2"/>
      <c r="L665" s="3"/>
      <c r="M665" s="4"/>
      <c r="N665" s="5"/>
      <c r="O665" s="5"/>
      <c r="P665" s="5"/>
      <c r="Q665" s="5"/>
      <c r="R665" s="8"/>
      <c r="S665" s="9"/>
      <c r="T665" s="9"/>
      <c r="U665" s="9"/>
      <c r="V665" s="9"/>
      <c r="W665" s="9"/>
      <c r="X665" s="9"/>
      <c r="Y665" s="19"/>
      <c r="Z665" s="19"/>
      <c r="AA665" s="19"/>
      <c r="AB665" s="19"/>
      <c r="AC665" s="19"/>
      <c r="AD665" s="19"/>
      <c r="AE665" s="20"/>
      <c r="AF665" s="20"/>
      <c r="AG665" s="20"/>
      <c r="AH665" s="20"/>
      <c r="AI665" s="20"/>
      <c r="AJ665" s="20"/>
      <c r="AK665" s="20"/>
    </row>
    <row r="666" spans="1:37" customFormat="1" ht="14.45" x14ac:dyDescent="0.35">
      <c r="A666" s="45" t="s">
        <v>1186</v>
      </c>
      <c r="B666" s="46" t="s">
        <v>134</v>
      </c>
      <c r="C666" s="46" t="s">
        <v>1187</v>
      </c>
      <c r="D666" s="12" t="str">
        <f>IF(ISBLANK(A666),"",IF(F666=0,"",AVERAGE(G666:XFD666)/3))</f>
        <v/>
      </c>
      <c r="E666" s="16" t="str">
        <f>IF(F666&gt;=18,"Qualify","Non-Qualify")</f>
        <v>Non-Qualify</v>
      </c>
      <c r="F666" s="13">
        <f>IF(ISBLANK(A666),"",COUNT(G666:XFD666)*3)</f>
        <v>0</v>
      </c>
      <c r="G666" s="1"/>
      <c r="H666" s="2"/>
      <c r="I666" s="2"/>
      <c r="J666" s="2"/>
      <c r="K666" s="2"/>
      <c r="L666" s="3"/>
      <c r="M666" s="4"/>
      <c r="N666" s="5"/>
      <c r="O666" s="5"/>
      <c r="P666" s="5"/>
      <c r="Q666" s="5"/>
      <c r="R666" s="8"/>
      <c r="S666" s="9"/>
      <c r="T666" s="9"/>
      <c r="U666" s="9"/>
      <c r="V666" s="9"/>
      <c r="W666" s="9"/>
      <c r="X666" s="9"/>
      <c r="Y666" s="19"/>
      <c r="Z666" s="19"/>
      <c r="AA666" s="19"/>
      <c r="AB666" s="19"/>
      <c r="AC666" s="19"/>
      <c r="AD666" s="19"/>
      <c r="AE666" s="20"/>
      <c r="AF666" s="20"/>
      <c r="AG666" s="20"/>
      <c r="AH666" s="20"/>
      <c r="AI666" s="20"/>
      <c r="AJ666" s="20"/>
      <c r="AK666" s="20"/>
    </row>
    <row r="667" spans="1:37" customFormat="1" ht="14.45" x14ac:dyDescent="0.35">
      <c r="A667" s="45" t="s">
        <v>1188</v>
      </c>
      <c r="B667" s="46" t="s">
        <v>1189</v>
      </c>
      <c r="C667" s="46"/>
      <c r="D667" s="12">
        <f>IF(ISBLANK(A667),"",IF(F667=0,"",AVERAGE(G667:XFD667)/3))</f>
        <v>217.66666666666666</v>
      </c>
      <c r="E667" s="16" t="str">
        <f>IF(F667&gt;=18,"Qualify","Non-Qualify")</f>
        <v>Non-Qualify</v>
      </c>
      <c r="F667" s="13">
        <f>IF(ISBLANK(A667),"",COUNT(G667:XFD667)*3)</f>
        <v>9</v>
      </c>
      <c r="G667" s="1"/>
      <c r="H667" s="2"/>
      <c r="I667" s="2"/>
      <c r="J667" s="2"/>
      <c r="K667" s="2"/>
      <c r="L667" s="3"/>
      <c r="M667" s="4"/>
      <c r="N667" s="5"/>
      <c r="O667" s="5"/>
      <c r="P667" s="5"/>
      <c r="Q667" s="5"/>
      <c r="R667" s="8"/>
      <c r="S667" s="9">
        <v>684</v>
      </c>
      <c r="T667" s="9"/>
      <c r="U667" s="9">
        <f>226+200+168</f>
        <v>594</v>
      </c>
      <c r="V667" s="9">
        <f>221+232+228</f>
        <v>681</v>
      </c>
      <c r="W667" s="9"/>
      <c r="X667" s="9"/>
      <c r="Y667" s="19"/>
      <c r="Z667" s="19"/>
      <c r="AA667" s="19"/>
      <c r="AB667" s="19"/>
      <c r="AC667" s="19"/>
      <c r="AD667" s="19"/>
      <c r="AE667" s="20"/>
      <c r="AF667" s="20"/>
      <c r="AG667" s="20"/>
      <c r="AH667" s="20"/>
      <c r="AI667" s="20"/>
      <c r="AJ667" s="20"/>
      <c r="AK667" s="20"/>
    </row>
    <row r="668" spans="1:37" customFormat="1" ht="14.45" x14ac:dyDescent="0.35">
      <c r="A668" s="45" t="s">
        <v>1188</v>
      </c>
      <c r="B668" s="46" t="s">
        <v>90</v>
      </c>
      <c r="C668" s="46"/>
      <c r="D668" s="12">
        <f>IF(ISBLANK(A668),"",IF(F668=0,"",AVERAGE(G668:XFD668)/3))</f>
        <v>191.5</v>
      </c>
      <c r="E668" s="16" t="str">
        <f>IF(F668&gt;=18,"Qualify","Non-Qualify")</f>
        <v>Non-Qualify</v>
      </c>
      <c r="F668" s="13">
        <f>IF(ISBLANK(A668),"",COUNT(G668:XFD668)*3)</f>
        <v>6</v>
      </c>
      <c r="G668" s="1"/>
      <c r="H668" s="2"/>
      <c r="I668" s="2"/>
      <c r="J668" s="2"/>
      <c r="K668" s="2"/>
      <c r="L668" s="3"/>
      <c r="M668" s="4"/>
      <c r="N668" s="5"/>
      <c r="O668" s="5"/>
      <c r="P668" s="5"/>
      <c r="Q668" s="5"/>
      <c r="R668" s="8"/>
      <c r="S668" s="9"/>
      <c r="T668" s="9"/>
      <c r="U668" s="9">
        <f>172+221+144</f>
        <v>537</v>
      </c>
      <c r="V668" s="9">
        <f>224+210+178</f>
        <v>612</v>
      </c>
      <c r="W668" s="9"/>
      <c r="X668" s="9"/>
      <c r="Y668" s="19"/>
      <c r="Z668" s="19"/>
      <c r="AA668" s="19"/>
      <c r="AB668" s="19"/>
      <c r="AC668" s="19"/>
      <c r="AD668" s="19"/>
      <c r="AE668" s="20"/>
      <c r="AF668" s="20"/>
      <c r="AG668" s="20"/>
      <c r="AH668" s="20"/>
      <c r="AI668" s="20"/>
      <c r="AJ668" s="20"/>
      <c r="AK668" s="20"/>
    </row>
    <row r="669" spans="1:37" customFormat="1" ht="14.45" x14ac:dyDescent="0.35">
      <c r="A669" s="45" t="s">
        <v>1190</v>
      </c>
      <c r="B669" s="46" t="s">
        <v>160</v>
      </c>
      <c r="C669" s="46" t="s">
        <v>1191</v>
      </c>
      <c r="D669" s="12" t="str">
        <f>IF(ISBLANK(A669),"",IF(F669=0,"",AVERAGE(G669:XFD669)/3))</f>
        <v/>
      </c>
      <c r="E669" s="16" t="str">
        <f>IF(F669&gt;=18,"Qualify","Non-Qualify")</f>
        <v>Non-Qualify</v>
      </c>
      <c r="F669" s="13">
        <f>IF(ISBLANK(A669),"",COUNT(G669:XFD669)*3)</f>
        <v>0</v>
      </c>
      <c r="G669" s="1"/>
      <c r="H669" s="2"/>
      <c r="I669" s="2"/>
      <c r="J669" s="2"/>
      <c r="K669" s="2"/>
      <c r="L669" s="3"/>
      <c r="M669" s="4"/>
      <c r="N669" s="5"/>
      <c r="O669" s="5"/>
      <c r="P669" s="5"/>
      <c r="Q669" s="5"/>
      <c r="R669" s="8"/>
      <c r="S669" s="9"/>
      <c r="T669" s="9"/>
      <c r="U669" s="9"/>
      <c r="V669" s="9"/>
      <c r="W669" s="9"/>
      <c r="X669" s="9"/>
      <c r="Y669" s="19"/>
      <c r="Z669" s="19"/>
      <c r="AA669" s="19"/>
      <c r="AB669" s="19"/>
      <c r="AC669" s="19"/>
      <c r="AD669" s="19"/>
      <c r="AE669" s="20"/>
      <c r="AF669" s="20"/>
      <c r="AG669" s="20"/>
      <c r="AH669" s="20"/>
      <c r="AI669" s="20"/>
      <c r="AJ669" s="20"/>
      <c r="AK669" s="20"/>
    </row>
    <row r="670" spans="1:37" customFormat="1" ht="14.45" x14ac:dyDescent="0.35">
      <c r="A670" s="45" t="s">
        <v>1192</v>
      </c>
      <c r="B670" s="46" t="s">
        <v>1193</v>
      </c>
      <c r="C670" s="46"/>
      <c r="D670" s="12">
        <f>IF(ISBLANK(A670),"",IF(F670=0,"",AVERAGE(G670:XFD670)/3))</f>
        <v>168.16666666666666</v>
      </c>
      <c r="E670" s="16" t="str">
        <f>IF(F670&gt;=18,"Qualify","Non-Qualify")</f>
        <v>Non-Qualify</v>
      </c>
      <c r="F670" s="13">
        <f>IF(ISBLANK(A670),"",COUNT(G670:XFD670)*3)</f>
        <v>6</v>
      </c>
      <c r="G670" s="1"/>
      <c r="H670" s="2"/>
      <c r="I670" s="2"/>
      <c r="J670" s="2"/>
      <c r="K670" s="2"/>
      <c r="L670" s="3"/>
      <c r="M670" s="4"/>
      <c r="N670" s="5"/>
      <c r="O670" s="5"/>
      <c r="P670" s="5"/>
      <c r="Q670" s="5"/>
      <c r="R670" s="8"/>
      <c r="S670" s="9"/>
      <c r="T670" s="9"/>
      <c r="U670" s="9"/>
      <c r="V670" s="9"/>
      <c r="W670" s="9"/>
      <c r="X670" s="9"/>
      <c r="Y670" s="19"/>
      <c r="Z670" s="19"/>
      <c r="AA670" s="19">
        <v>479</v>
      </c>
      <c r="AB670" s="19">
        <v>530</v>
      </c>
      <c r="AC670" s="19"/>
      <c r="AD670" s="19"/>
      <c r="AE670" s="20"/>
      <c r="AF670" s="20"/>
      <c r="AG670" s="20"/>
      <c r="AH670" s="20"/>
      <c r="AI670" s="20"/>
      <c r="AJ670" s="20"/>
      <c r="AK670" s="20"/>
    </row>
    <row r="671" spans="1:37" customFormat="1" ht="14.45" x14ac:dyDescent="0.35">
      <c r="A671" s="45" t="s">
        <v>1194</v>
      </c>
      <c r="B671" s="46" t="s">
        <v>1195</v>
      </c>
      <c r="C671" s="46" t="s">
        <v>1196</v>
      </c>
      <c r="D671" s="12" t="str">
        <f>IF(ISBLANK(A671),"",IF(F671=0,"",AVERAGE(G671:XFD671)/3))</f>
        <v/>
      </c>
      <c r="E671" s="16" t="str">
        <f>IF(F671&gt;=18,"Qualify","Non-Qualify")</f>
        <v>Non-Qualify</v>
      </c>
      <c r="F671" s="13">
        <f>IF(ISBLANK(A671),"",COUNT(G671:XFD671)*3)</f>
        <v>0</v>
      </c>
      <c r="G671" s="1"/>
      <c r="H671" s="2"/>
      <c r="I671" s="2"/>
      <c r="J671" s="2"/>
      <c r="K671" s="2"/>
      <c r="L671" s="3"/>
      <c r="M671" s="4"/>
      <c r="N671" s="5"/>
      <c r="O671" s="5"/>
      <c r="P671" s="5"/>
      <c r="Q671" s="5"/>
      <c r="R671" s="8"/>
      <c r="S671" s="9"/>
      <c r="T671" s="9"/>
      <c r="U671" s="9"/>
      <c r="V671" s="9"/>
      <c r="W671" s="9"/>
      <c r="X671" s="9"/>
      <c r="Y671" s="19"/>
      <c r="Z671" s="19"/>
      <c r="AA671" s="19"/>
      <c r="AB671" s="19"/>
      <c r="AC671" s="19"/>
      <c r="AD671" s="19"/>
      <c r="AE671" s="20"/>
      <c r="AF671" s="20"/>
      <c r="AG671" s="20"/>
      <c r="AH671" s="20"/>
      <c r="AI671" s="20"/>
      <c r="AJ671" s="20"/>
      <c r="AK671" s="20"/>
    </row>
    <row r="672" spans="1:37" customFormat="1" ht="14.45" x14ac:dyDescent="0.35">
      <c r="A672" s="45" t="s">
        <v>1197</v>
      </c>
      <c r="B672" s="46" t="s">
        <v>435</v>
      </c>
      <c r="C672" s="46" t="s">
        <v>1198</v>
      </c>
      <c r="D672" s="12" t="str">
        <f>IF(ISBLANK(A672),"",IF(F672=0,"",AVERAGE(G672:XFD672)/3))</f>
        <v/>
      </c>
      <c r="E672" s="16" t="str">
        <f>IF(F672&gt;=18,"Qualify","Non-Qualify")</f>
        <v>Non-Qualify</v>
      </c>
      <c r="F672" s="13">
        <f>IF(ISBLANK(A672),"",COUNT(G672:XFD672)*3)</f>
        <v>0</v>
      </c>
      <c r="G672" s="1"/>
      <c r="H672" s="2"/>
      <c r="I672" s="2"/>
      <c r="J672" s="2"/>
      <c r="K672" s="2"/>
      <c r="L672" s="3"/>
      <c r="M672" s="4"/>
      <c r="N672" s="5"/>
      <c r="O672" s="5"/>
      <c r="P672" s="5"/>
      <c r="Q672" s="5"/>
      <c r="R672" s="8"/>
      <c r="S672" s="9"/>
      <c r="T672" s="9"/>
      <c r="U672" s="9"/>
      <c r="V672" s="9"/>
      <c r="W672" s="9"/>
      <c r="X672" s="9"/>
      <c r="Y672" s="19"/>
      <c r="Z672" s="19"/>
      <c r="AA672" s="19"/>
      <c r="AB672" s="19"/>
      <c r="AC672" s="19"/>
      <c r="AD672" s="19"/>
      <c r="AE672" s="20"/>
      <c r="AF672" s="20"/>
      <c r="AG672" s="20"/>
      <c r="AH672" s="20"/>
      <c r="AI672" s="20"/>
      <c r="AJ672" s="20"/>
      <c r="AK672" s="20"/>
    </row>
    <row r="673" spans="1:37" customFormat="1" ht="14.45" x14ac:dyDescent="0.35">
      <c r="A673" s="45" t="s">
        <v>1199</v>
      </c>
      <c r="B673" s="46" t="s">
        <v>1200</v>
      </c>
      <c r="C673" s="46"/>
      <c r="D673" s="12">
        <f>IF(ISBLANK(A673),"",IF(F673=0,"",AVERAGE(G673:XFD673)/3))</f>
        <v>176.11111111111111</v>
      </c>
      <c r="E673" s="16" t="str">
        <f>IF(F673&gt;=18,"Qualify","Non-Qualify")</f>
        <v>Non-Qualify</v>
      </c>
      <c r="F673" s="13">
        <f>IF(ISBLANK(A673),"",COUNT(G673:XFD673)*3)</f>
        <v>9</v>
      </c>
      <c r="G673" s="1"/>
      <c r="H673" s="2"/>
      <c r="I673" s="2"/>
      <c r="J673" s="2"/>
      <c r="K673" s="2"/>
      <c r="L673" s="3"/>
      <c r="M673" s="4"/>
      <c r="N673" s="5"/>
      <c r="O673" s="5"/>
      <c r="P673" s="5"/>
      <c r="Q673" s="5"/>
      <c r="R673" s="8"/>
      <c r="S673" s="9"/>
      <c r="T673" s="9"/>
      <c r="U673" s="9"/>
      <c r="V673" s="9"/>
      <c r="W673" s="9"/>
      <c r="X673" s="9"/>
      <c r="Y673" s="19">
        <v>559</v>
      </c>
      <c r="Z673" s="19"/>
      <c r="AA673" s="19">
        <v>483</v>
      </c>
      <c r="AB673" s="19">
        <v>543</v>
      </c>
      <c r="AC673" s="19"/>
      <c r="AD673" s="19"/>
      <c r="AE673" s="20"/>
      <c r="AF673" s="20"/>
      <c r="AG673" s="20"/>
      <c r="AH673" s="20"/>
      <c r="AI673" s="20"/>
      <c r="AJ673" s="20"/>
      <c r="AK673" s="20"/>
    </row>
    <row r="674" spans="1:37" customFormat="1" ht="14.45" x14ac:dyDescent="0.35">
      <c r="A674" s="45" t="s">
        <v>1205</v>
      </c>
      <c r="B674" s="46" t="s">
        <v>1206</v>
      </c>
      <c r="C674" s="46" t="s">
        <v>1207</v>
      </c>
      <c r="D674" s="12" t="str">
        <f>IF(ISBLANK(A674),"",IF(F674=0,"",AVERAGE(G674:XFD674)/3))</f>
        <v/>
      </c>
      <c r="E674" s="16" t="str">
        <f>IF(F674&gt;=18,"Qualify","Non-Qualify")</f>
        <v>Non-Qualify</v>
      </c>
      <c r="F674" s="13">
        <f>IF(ISBLANK(A674),"",COUNT(G674:XFD674)*3)</f>
        <v>0</v>
      </c>
      <c r="G674" s="1"/>
      <c r="H674" s="2"/>
      <c r="I674" s="2"/>
      <c r="J674" s="2"/>
      <c r="K674" s="2"/>
      <c r="L674" s="3"/>
      <c r="M674" s="4"/>
      <c r="N674" s="5"/>
      <c r="O674" s="5"/>
      <c r="P674" s="5"/>
      <c r="Q674" s="5"/>
      <c r="R674" s="8"/>
      <c r="S674" s="9"/>
      <c r="T674" s="9"/>
      <c r="U674" s="9"/>
      <c r="V674" s="9"/>
      <c r="W674" s="9"/>
      <c r="X674" s="9"/>
      <c r="Y674" s="19"/>
      <c r="Z674" s="19"/>
      <c r="AA674" s="19"/>
      <c r="AB674" s="19"/>
      <c r="AC674" s="19"/>
      <c r="AD674" s="19"/>
      <c r="AE674" s="20"/>
      <c r="AF674" s="20"/>
      <c r="AG674" s="20"/>
      <c r="AH674" s="20"/>
      <c r="AI674" s="20"/>
      <c r="AJ674" s="20"/>
      <c r="AK674" s="20"/>
    </row>
    <row r="675" spans="1:37" customFormat="1" ht="14.45" x14ac:dyDescent="0.35">
      <c r="A675" s="45" t="s">
        <v>1208</v>
      </c>
      <c r="B675" s="46" t="s">
        <v>1209</v>
      </c>
      <c r="C675" s="46" t="s">
        <v>1210</v>
      </c>
      <c r="D675" s="12" t="str">
        <f>IF(ISBLANK(A675),"",IF(F675=0,"",AVERAGE(G675:XFD675)/3))</f>
        <v/>
      </c>
      <c r="E675" s="16" t="str">
        <f>IF(F675&gt;=18,"Qualify","Non-Qualify")</f>
        <v>Non-Qualify</v>
      </c>
      <c r="F675" s="13">
        <f>IF(ISBLANK(A675),"",COUNT(G675:XFD675)*3)</f>
        <v>0</v>
      </c>
      <c r="G675" s="1"/>
      <c r="H675" s="2"/>
      <c r="I675" s="2"/>
      <c r="J675" s="2"/>
      <c r="K675" s="2"/>
      <c r="L675" s="3"/>
      <c r="M675" s="4"/>
      <c r="N675" s="5"/>
      <c r="O675" s="5"/>
      <c r="P675" s="5"/>
      <c r="Q675" s="5"/>
      <c r="R675" s="8"/>
      <c r="S675" s="9"/>
      <c r="T675" s="9"/>
      <c r="U675" s="9"/>
      <c r="V675" s="9"/>
      <c r="W675" s="9"/>
      <c r="X675" s="9"/>
      <c r="Y675" s="19"/>
      <c r="Z675" s="19"/>
      <c r="AA675" s="19"/>
      <c r="AB675" s="19"/>
      <c r="AC675" s="19"/>
      <c r="AD675" s="19"/>
      <c r="AE675" s="20"/>
      <c r="AF675" s="20"/>
      <c r="AG675" s="20"/>
      <c r="AH675" s="20"/>
      <c r="AI675" s="20"/>
      <c r="AJ675" s="20"/>
      <c r="AK675" s="20"/>
    </row>
    <row r="676" spans="1:37" customFormat="1" ht="14.45" x14ac:dyDescent="0.35">
      <c r="A676" s="45" t="s">
        <v>1211</v>
      </c>
      <c r="B676" s="46" t="s">
        <v>278</v>
      </c>
      <c r="C676" s="46" t="s">
        <v>1212</v>
      </c>
      <c r="D676" s="12" t="str">
        <f>IF(ISBLANK(A676),"",IF(F676=0,"",AVERAGE(G676:XFD676)/3))</f>
        <v/>
      </c>
      <c r="E676" s="16" t="str">
        <f>IF(F676&gt;=18,"Qualify","Non-Qualify")</f>
        <v>Non-Qualify</v>
      </c>
      <c r="F676" s="13">
        <f>IF(ISBLANK(A676),"",COUNT(G676:XFD676)*3)</f>
        <v>0</v>
      </c>
      <c r="G676" s="1"/>
      <c r="H676" s="2"/>
      <c r="I676" s="2"/>
      <c r="J676" s="2"/>
      <c r="K676" s="2"/>
      <c r="L676" s="3"/>
      <c r="M676" s="4"/>
      <c r="N676" s="5"/>
      <c r="O676" s="5"/>
      <c r="P676" s="5"/>
      <c r="Q676" s="5"/>
      <c r="R676" s="8"/>
      <c r="S676" s="9"/>
      <c r="T676" s="9"/>
      <c r="U676" s="9"/>
      <c r="V676" s="9"/>
      <c r="W676" s="9"/>
      <c r="X676" s="9"/>
      <c r="Y676" s="19"/>
      <c r="Z676" s="19"/>
      <c r="AA676" s="19"/>
      <c r="AB676" s="19"/>
      <c r="AC676" s="19"/>
      <c r="AD676" s="19"/>
      <c r="AE676" s="20"/>
      <c r="AF676" s="20"/>
      <c r="AG676" s="20"/>
      <c r="AH676" s="20"/>
      <c r="AI676" s="20"/>
      <c r="AJ676" s="20"/>
      <c r="AK676" s="20"/>
    </row>
    <row r="677" spans="1:37" customFormat="1" ht="14.45" x14ac:dyDescent="0.35">
      <c r="A677" s="45" t="s">
        <v>1213</v>
      </c>
      <c r="B677" s="46" t="s">
        <v>1215</v>
      </c>
      <c r="C677" s="46" t="s">
        <v>1216</v>
      </c>
      <c r="D677" s="12">
        <f>IF(ISBLANK(A677),"",IF(F677=0,"",AVERAGE(G677:XFD677)/3))</f>
        <v>198.88888888888889</v>
      </c>
      <c r="E677" s="16" t="str">
        <f>IF(F677&gt;=18,"Qualify","Non-Qualify")</f>
        <v>Non-Qualify</v>
      </c>
      <c r="F677" s="13">
        <f>IF(ISBLANK(A677),"",COUNT(G677:XFD677)*3)</f>
        <v>9</v>
      </c>
      <c r="G677" s="1"/>
      <c r="H677" s="2"/>
      <c r="I677" s="2"/>
      <c r="J677" s="2"/>
      <c r="K677" s="2"/>
      <c r="L677" s="3"/>
      <c r="M677" s="4">
        <v>522</v>
      </c>
      <c r="N677" s="5"/>
      <c r="O677" s="5">
        <v>624</v>
      </c>
      <c r="P677" s="5">
        <v>644</v>
      </c>
      <c r="Q677" s="5"/>
      <c r="R677" s="8"/>
      <c r="S677" s="9"/>
      <c r="T677" s="9"/>
      <c r="U677" s="9"/>
      <c r="V677" s="9"/>
      <c r="W677" s="9"/>
      <c r="X677" s="9"/>
      <c r="Y677" s="19"/>
      <c r="Z677" s="19"/>
      <c r="AA677" s="19"/>
      <c r="AB677" s="19"/>
      <c r="AC677" s="19"/>
      <c r="AD677" s="19"/>
      <c r="AE677" s="20"/>
      <c r="AF677" s="20"/>
      <c r="AG677" s="20"/>
      <c r="AH677" s="20"/>
      <c r="AI677" s="20"/>
      <c r="AJ677" s="20"/>
      <c r="AK677" s="20"/>
    </row>
    <row r="678" spans="1:37" customFormat="1" ht="14.45" x14ac:dyDescent="0.35">
      <c r="A678" s="45" t="s">
        <v>1397</v>
      </c>
      <c r="B678" s="46" t="s">
        <v>1398</v>
      </c>
      <c r="C678" s="46" t="s">
        <v>1399</v>
      </c>
      <c r="D678" s="12">
        <f>IF(ISBLANK(A678),"",IF(F678=0,"",AVERAGE(G678:XFD678)/3))</f>
        <v>132.33333333333334</v>
      </c>
      <c r="E678" s="16" t="str">
        <f>IF(F678&gt;=18,"Qualify","Non-Qualify")</f>
        <v>Non-Qualify</v>
      </c>
      <c r="F678" s="13">
        <f>IF(ISBLANK(A678),"",COUNT(G678:XFD678)*3)</f>
        <v>9</v>
      </c>
      <c r="G678" s="1"/>
      <c r="H678" s="2"/>
      <c r="I678" s="2"/>
      <c r="J678" s="2"/>
      <c r="K678" s="2"/>
      <c r="L678" s="3"/>
      <c r="M678" s="4"/>
      <c r="N678" s="5"/>
      <c r="O678" s="5"/>
      <c r="P678" s="5"/>
      <c r="Q678" s="5"/>
      <c r="R678" s="8"/>
      <c r="S678" s="9"/>
      <c r="T678" s="9"/>
      <c r="U678" s="9"/>
      <c r="V678" s="9"/>
      <c r="W678" s="9"/>
      <c r="X678" s="9"/>
      <c r="Y678" s="19"/>
      <c r="Z678" s="19"/>
      <c r="AA678" s="19"/>
      <c r="AB678" s="19"/>
      <c r="AC678" s="19"/>
      <c r="AD678" s="19"/>
      <c r="AE678" s="20">
        <v>440</v>
      </c>
      <c r="AF678" s="20"/>
      <c r="AG678" s="20"/>
      <c r="AH678" s="20">
        <v>404</v>
      </c>
      <c r="AI678" s="20">
        <v>347</v>
      </c>
      <c r="AJ678" s="20"/>
      <c r="AK678" s="20"/>
    </row>
    <row r="679" spans="1:37" customFormat="1" ht="14.45" x14ac:dyDescent="0.35">
      <c r="A679" s="45" t="s">
        <v>1217</v>
      </c>
      <c r="B679" s="46" t="s">
        <v>54</v>
      </c>
      <c r="C679" s="46"/>
      <c r="D679" s="12">
        <f>IF(ISBLANK(A679),"",IF(F679=0,"",AVERAGE(G679:XFD679)/3))</f>
        <v>159.44444444444443</v>
      </c>
      <c r="E679" s="16" t="str">
        <f>IF(F679&gt;=18,"Qualify","Non-Qualify")</f>
        <v>Non-Qualify</v>
      </c>
      <c r="F679" s="13">
        <f>IF(ISBLANK(A679),"",COUNT(G679:XFD679)*3)</f>
        <v>9</v>
      </c>
      <c r="G679" s="1"/>
      <c r="H679" s="2"/>
      <c r="I679" s="2"/>
      <c r="J679" s="2"/>
      <c r="K679" s="2"/>
      <c r="L679" s="3"/>
      <c r="M679" s="4"/>
      <c r="N679" s="5"/>
      <c r="O679" s="5"/>
      <c r="P679" s="5"/>
      <c r="Q679" s="5"/>
      <c r="R679" s="8"/>
      <c r="S679" s="9">
        <v>431</v>
      </c>
      <c r="T679" s="9"/>
      <c r="U679" s="9">
        <f>216+194+130</f>
        <v>540</v>
      </c>
      <c r="V679" s="9">
        <f>166+113+185</f>
        <v>464</v>
      </c>
      <c r="W679" s="9"/>
      <c r="X679" s="9"/>
      <c r="Y679" s="19"/>
      <c r="Z679" s="19"/>
      <c r="AA679" s="19"/>
      <c r="AB679" s="19"/>
      <c r="AC679" s="19"/>
      <c r="AD679" s="19"/>
      <c r="AE679" s="20"/>
      <c r="AF679" s="20"/>
      <c r="AG679" s="20"/>
      <c r="AH679" s="20"/>
      <c r="AI679" s="20"/>
      <c r="AJ679" s="20"/>
      <c r="AK679" s="20"/>
    </row>
    <row r="680" spans="1:37" customFormat="1" ht="14.45" x14ac:dyDescent="0.35">
      <c r="A680" s="45" t="s">
        <v>1220</v>
      </c>
      <c r="B680" s="46" t="s">
        <v>495</v>
      </c>
      <c r="C680" s="46"/>
      <c r="D680" s="12">
        <f>IF(ISBLANK(A680),"",IF(F680=0,"",AVERAGE(G680:XFD680)/3))</f>
        <v>211.33333333333334</v>
      </c>
      <c r="E680" s="16" t="str">
        <f>IF(F680&gt;=18,"Qualify","Non-Qualify")</f>
        <v>Non-Qualify</v>
      </c>
      <c r="F680" s="13">
        <f>IF(ISBLANK(A680),"",COUNT(G680:XFD680)*3)</f>
        <v>3</v>
      </c>
      <c r="G680" s="1"/>
      <c r="H680" s="2"/>
      <c r="I680" s="2"/>
      <c r="J680" s="2"/>
      <c r="K680" s="2"/>
      <c r="L680" s="3"/>
      <c r="M680" s="4"/>
      <c r="N680" s="5"/>
      <c r="O680" s="5"/>
      <c r="P680" s="5"/>
      <c r="Q680" s="5"/>
      <c r="R680" s="8"/>
      <c r="S680" s="9"/>
      <c r="T680" s="9"/>
      <c r="U680" s="9"/>
      <c r="V680" s="9"/>
      <c r="W680" s="9"/>
      <c r="X680" s="9"/>
      <c r="Y680" s="19"/>
      <c r="Z680" s="19">
        <v>634</v>
      </c>
      <c r="AA680" s="19"/>
      <c r="AB680" s="19"/>
      <c r="AC680" s="19"/>
      <c r="AD680" s="19"/>
      <c r="AE680" s="20"/>
      <c r="AF680" s="20"/>
      <c r="AG680" s="20"/>
      <c r="AH680" s="20"/>
      <c r="AI680" s="20"/>
      <c r="AJ680" s="20"/>
      <c r="AK680" s="20"/>
    </row>
    <row r="681" spans="1:37" customFormat="1" ht="14.45" x14ac:dyDescent="0.35">
      <c r="A681" s="45" t="s">
        <v>1221</v>
      </c>
      <c r="B681" s="46" t="s">
        <v>301</v>
      </c>
      <c r="C681" s="46" t="s">
        <v>1222</v>
      </c>
      <c r="D681" s="12" t="str">
        <f>IF(ISBLANK(A681),"",IF(F681=0,"",AVERAGE(G681:XFD681)/3))</f>
        <v/>
      </c>
      <c r="E681" s="16" t="str">
        <f>IF(F681&gt;=18,"Qualify","Non-Qualify")</f>
        <v>Non-Qualify</v>
      </c>
      <c r="F681" s="13">
        <f>IF(ISBLANK(A681),"",COUNT(G681:XFD681)*3)</f>
        <v>0</v>
      </c>
      <c r="G681" s="1"/>
      <c r="H681" s="2"/>
      <c r="I681" s="2"/>
      <c r="J681" s="2"/>
      <c r="K681" s="2"/>
      <c r="L681" s="3"/>
      <c r="M681" s="4"/>
      <c r="N681" s="5"/>
      <c r="O681" s="5"/>
      <c r="P681" s="5"/>
      <c r="Q681" s="5"/>
      <c r="R681" s="8"/>
      <c r="S681" s="9"/>
      <c r="T681" s="9"/>
      <c r="U681" s="9"/>
      <c r="V681" s="9"/>
      <c r="W681" s="9"/>
      <c r="X681" s="9"/>
      <c r="Y681" s="19"/>
      <c r="Z681" s="19"/>
      <c r="AA681" s="19"/>
      <c r="AB681" s="19"/>
      <c r="AC681" s="19"/>
      <c r="AD681" s="19"/>
      <c r="AE681" s="20"/>
      <c r="AF681" s="20"/>
      <c r="AG681" s="20"/>
      <c r="AH681" s="20"/>
      <c r="AI681" s="20"/>
      <c r="AJ681" s="20"/>
      <c r="AK681" s="20"/>
    </row>
    <row r="682" spans="1:37" customFormat="1" ht="14.45" x14ac:dyDescent="0.35">
      <c r="A682" s="45" t="s">
        <v>1223</v>
      </c>
      <c r="B682" s="46" t="s">
        <v>803</v>
      </c>
      <c r="C682" s="46" t="s">
        <v>1224</v>
      </c>
      <c r="D682" s="12" t="str">
        <f>IF(ISBLANK(A682),"",IF(F682=0,"",AVERAGE(G682:XFD682)/3))</f>
        <v/>
      </c>
      <c r="E682" s="16" t="str">
        <f>IF(F682&gt;=18,"Qualify","Non-Qualify")</f>
        <v>Non-Qualify</v>
      </c>
      <c r="F682" s="13">
        <f>IF(ISBLANK(A682),"",COUNT(G682:XFD682)*3)</f>
        <v>0</v>
      </c>
      <c r="G682" s="1"/>
      <c r="H682" s="2"/>
      <c r="I682" s="2"/>
      <c r="J682" s="2"/>
      <c r="K682" s="2"/>
      <c r="L682" s="3"/>
      <c r="M682" s="4"/>
      <c r="N682" s="5"/>
      <c r="O682" s="5"/>
      <c r="P682" s="5"/>
      <c r="Q682" s="5"/>
      <c r="R682" s="8"/>
      <c r="S682" s="9"/>
      <c r="T682" s="9"/>
      <c r="U682" s="9"/>
      <c r="V682" s="9"/>
      <c r="W682" s="9"/>
      <c r="X682" s="9"/>
      <c r="Y682" s="19"/>
      <c r="Z682" s="19"/>
      <c r="AA682" s="19"/>
      <c r="AB682" s="19"/>
      <c r="AC682" s="19"/>
      <c r="AD682" s="19"/>
      <c r="AE682" s="20"/>
      <c r="AF682" s="20"/>
      <c r="AG682" s="20"/>
      <c r="AH682" s="20"/>
      <c r="AI682" s="20"/>
      <c r="AJ682" s="20"/>
      <c r="AK682" s="20"/>
    </row>
    <row r="683" spans="1:37" customFormat="1" ht="14.45" x14ac:dyDescent="0.35">
      <c r="A683" s="45" t="s">
        <v>1225</v>
      </c>
      <c r="B683" s="46" t="s">
        <v>51</v>
      </c>
      <c r="C683" s="46" t="s">
        <v>1226</v>
      </c>
      <c r="D683" s="12">
        <f>IF(ISBLANK(A683),"",IF(F683=0,"",AVERAGE(G683:XFD683)/3))</f>
        <v>206.2222222222222</v>
      </c>
      <c r="E683" s="16" t="str">
        <f>IF(F683&gt;=18,"Qualify","Non-Qualify")</f>
        <v>Non-Qualify</v>
      </c>
      <c r="F683" s="13">
        <f>IF(ISBLANK(A683),"",COUNT(G683:XFD683)*3)</f>
        <v>9</v>
      </c>
      <c r="G683" s="1"/>
      <c r="H683" s="2"/>
      <c r="I683" s="2"/>
      <c r="J683" s="2"/>
      <c r="K683" s="2"/>
      <c r="L683" s="3"/>
      <c r="M683" s="4">
        <v>653</v>
      </c>
      <c r="N683" s="5"/>
      <c r="O683" s="5">
        <v>621</v>
      </c>
      <c r="P683" s="5">
        <v>582</v>
      </c>
      <c r="Q683" s="5"/>
      <c r="R683" s="8"/>
      <c r="S683" s="9"/>
      <c r="T683" s="9"/>
      <c r="U683" s="9"/>
      <c r="V683" s="9"/>
      <c r="W683" s="9"/>
      <c r="X683" s="9"/>
      <c r="Y683" s="19"/>
      <c r="Z683" s="19"/>
      <c r="AA683" s="19"/>
      <c r="AB683" s="19"/>
      <c r="AC683" s="19"/>
      <c r="AD683" s="19"/>
      <c r="AE683" s="20"/>
      <c r="AF683" s="20"/>
      <c r="AG683" s="20"/>
      <c r="AH683" s="20"/>
      <c r="AI683" s="20"/>
      <c r="AJ683" s="20"/>
      <c r="AK683" s="20"/>
    </row>
    <row r="684" spans="1:37" customFormat="1" ht="14.45" x14ac:dyDescent="0.35">
      <c r="A684" s="45" t="s">
        <v>1227</v>
      </c>
      <c r="B684" s="46" t="s">
        <v>1228</v>
      </c>
      <c r="C684" s="46" t="s">
        <v>1229</v>
      </c>
      <c r="D684" s="12">
        <f>IF(ISBLANK(A684),"",IF(F684=0,"",AVERAGE(G684:XFD684)/3))</f>
        <v>198.55555555555554</v>
      </c>
      <c r="E684" s="16" t="str">
        <f>IF(F684&gt;=18,"Qualify","Non-Qualify")</f>
        <v>Non-Qualify</v>
      </c>
      <c r="F684" s="13">
        <f>IF(ISBLANK(A684),"",COUNT(G684:XFD684)*3)</f>
        <v>9</v>
      </c>
      <c r="G684" s="1"/>
      <c r="H684" s="2"/>
      <c r="I684" s="2"/>
      <c r="J684" s="2"/>
      <c r="K684" s="2"/>
      <c r="L684" s="3"/>
      <c r="M684" s="4">
        <v>528</v>
      </c>
      <c r="N684" s="5"/>
      <c r="O684" s="5">
        <v>656</v>
      </c>
      <c r="P684" s="5">
        <v>603</v>
      </c>
      <c r="Q684" s="5"/>
      <c r="R684" s="8"/>
      <c r="S684" s="9"/>
      <c r="T684" s="9"/>
      <c r="U684" s="9"/>
      <c r="V684" s="9"/>
      <c r="W684" s="9"/>
      <c r="X684" s="9"/>
      <c r="Y684" s="19"/>
      <c r="Z684" s="19"/>
      <c r="AA684" s="19"/>
      <c r="AB684" s="19"/>
      <c r="AC684" s="19"/>
      <c r="AD684" s="19"/>
      <c r="AE684" s="20"/>
      <c r="AF684" s="20"/>
      <c r="AG684" s="20"/>
      <c r="AH684" s="20"/>
      <c r="AI684" s="20"/>
      <c r="AJ684" s="20"/>
      <c r="AK684" s="20"/>
    </row>
    <row r="685" spans="1:37" customFormat="1" ht="14.45" x14ac:dyDescent="0.35">
      <c r="A685" s="45" t="s">
        <v>1230</v>
      </c>
      <c r="B685" s="46" t="s">
        <v>508</v>
      </c>
      <c r="C685" s="46"/>
      <c r="D685" s="12">
        <f>IF(ISBLANK(A685),"",IF(F685=0,"",AVERAGE(G685:XFD685)/3))</f>
        <v>193.11111111111111</v>
      </c>
      <c r="E685" s="16" t="str">
        <f>IF(F685&gt;=18,"Qualify","Non-Qualify")</f>
        <v>Non-Qualify</v>
      </c>
      <c r="F685" s="13">
        <f>IF(ISBLANK(A685),"",COUNT(G685:XFD685)*3)</f>
        <v>9</v>
      </c>
      <c r="G685" s="1">
        <v>588</v>
      </c>
      <c r="H685" s="2"/>
      <c r="I685" s="2">
        <v>635</v>
      </c>
      <c r="J685" s="2">
        <v>515</v>
      </c>
      <c r="K685" s="2"/>
      <c r="L685" s="3"/>
      <c r="M685" s="4"/>
      <c r="N685" s="5"/>
      <c r="O685" s="5"/>
      <c r="P685" s="5"/>
      <c r="Q685" s="5"/>
      <c r="R685" s="8"/>
      <c r="S685" s="9"/>
      <c r="T685" s="9"/>
      <c r="U685" s="9"/>
      <c r="V685" s="9"/>
      <c r="W685" s="9"/>
      <c r="X685" s="9"/>
      <c r="Y685" s="19"/>
      <c r="Z685" s="19"/>
      <c r="AA685" s="19"/>
      <c r="AB685" s="19"/>
      <c r="AC685" s="19"/>
      <c r="AD685" s="19"/>
      <c r="AE685" s="20"/>
      <c r="AF685" s="20"/>
      <c r="AG685" s="20"/>
      <c r="AH685" s="20"/>
      <c r="AI685" s="20"/>
      <c r="AJ685" s="20"/>
      <c r="AK685" s="20"/>
    </row>
    <row r="686" spans="1:37" customFormat="1" ht="14.45" x14ac:dyDescent="0.35">
      <c r="A686" s="45" t="s">
        <v>1231</v>
      </c>
      <c r="B686" s="46" t="s">
        <v>1232</v>
      </c>
      <c r="C686" s="46" t="s">
        <v>1233</v>
      </c>
      <c r="D686" s="12" t="str">
        <f>IF(ISBLANK(A686),"",IF(F686=0,"",AVERAGE(G686:XFD686)/3))</f>
        <v/>
      </c>
      <c r="E686" s="16" t="str">
        <f>IF(F686&gt;=18,"Qualify","Non-Qualify")</f>
        <v>Non-Qualify</v>
      </c>
      <c r="F686" s="13">
        <f>IF(ISBLANK(A686),"",COUNT(G686:XFD686)*3)</f>
        <v>0</v>
      </c>
      <c r="G686" s="1"/>
      <c r="H686" s="2"/>
      <c r="I686" s="2"/>
      <c r="J686" s="2"/>
      <c r="K686" s="2"/>
      <c r="L686" s="3"/>
      <c r="M686" s="4"/>
      <c r="N686" s="5"/>
      <c r="O686" s="5"/>
      <c r="P686" s="5"/>
      <c r="Q686" s="5"/>
      <c r="R686" s="8"/>
      <c r="S686" s="9"/>
      <c r="T686" s="9"/>
      <c r="U686" s="9"/>
      <c r="V686" s="9"/>
      <c r="W686" s="9"/>
      <c r="X686" s="9"/>
      <c r="Y686" s="19"/>
      <c r="Z686" s="19"/>
      <c r="AA686" s="19"/>
      <c r="AB686" s="19"/>
      <c r="AC686" s="19"/>
      <c r="AD686" s="19"/>
      <c r="AE686" s="20"/>
      <c r="AF686" s="20"/>
      <c r="AG686" s="20"/>
      <c r="AH686" s="20"/>
      <c r="AI686" s="20"/>
      <c r="AJ686" s="20"/>
      <c r="AK686" s="20"/>
    </row>
    <row r="687" spans="1:37" customFormat="1" ht="14.45" x14ac:dyDescent="0.35">
      <c r="A687" s="45" t="s">
        <v>1234</v>
      </c>
      <c r="B687" s="46" t="s">
        <v>359</v>
      </c>
      <c r="C687" s="46" t="s">
        <v>1235</v>
      </c>
      <c r="D687" s="12" t="str">
        <f>IF(ISBLANK(A687),"",IF(F687=0,"",AVERAGE(G687:XFD687)/3))</f>
        <v/>
      </c>
      <c r="E687" s="16" t="str">
        <f>IF(F687&gt;=18,"Qualify","Non-Qualify")</f>
        <v>Non-Qualify</v>
      </c>
      <c r="F687" s="13">
        <f>IF(ISBLANK(A687),"",COUNT(G687:XFD687)*3)</f>
        <v>0</v>
      </c>
      <c r="G687" s="1"/>
      <c r="H687" s="2"/>
      <c r="I687" s="2"/>
      <c r="J687" s="2"/>
      <c r="K687" s="2"/>
      <c r="L687" s="3"/>
      <c r="M687" s="4"/>
      <c r="N687" s="5"/>
      <c r="O687" s="5"/>
      <c r="P687" s="5"/>
      <c r="Q687" s="5"/>
      <c r="R687" s="8"/>
      <c r="S687" s="9"/>
      <c r="T687" s="9"/>
      <c r="U687" s="9"/>
      <c r="V687" s="9"/>
      <c r="W687" s="9"/>
      <c r="X687" s="9"/>
      <c r="Y687" s="19"/>
      <c r="Z687" s="19"/>
      <c r="AA687" s="19"/>
      <c r="AB687" s="19"/>
      <c r="AC687" s="19"/>
      <c r="AD687" s="19"/>
      <c r="AE687" s="20"/>
      <c r="AF687" s="20"/>
      <c r="AG687" s="20"/>
      <c r="AH687" s="20"/>
      <c r="AI687" s="20"/>
      <c r="AJ687" s="20"/>
      <c r="AK687" s="20"/>
    </row>
    <row r="688" spans="1:37" customFormat="1" ht="14.45" x14ac:dyDescent="0.35">
      <c r="A688" s="45" t="s">
        <v>1237</v>
      </c>
      <c r="B688" s="46" t="s">
        <v>54</v>
      </c>
      <c r="C688" s="46" t="s">
        <v>1238</v>
      </c>
      <c r="D688" s="12" t="str">
        <f>IF(ISBLANK(A688),"",IF(F688=0,"",AVERAGE(G688:XFD688)/3))</f>
        <v/>
      </c>
      <c r="E688" s="16" t="str">
        <f>IF(F688&gt;=18,"Qualify","Non-Qualify")</f>
        <v>Non-Qualify</v>
      </c>
      <c r="F688" s="13">
        <f>IF(ISBLANK(A688),"",COUNT(G688:XFD688)*3)</f>
        <v>0</v>
      </c>
      <c r="G688" s="1"/>
      <c r="H688" s="2"/>
      <c r="I688" s="2"/>
      <c r="J688" s="2"/>
      <c r="K688" s="2"/>
      <c r="L688" s="3"/>
      <c r="M688" s="4"/>
      <c r="N688" s="5"/>
      <c r="O688" s="5"/>
      <c r="P688" s="5"/>
      <c r="Q688" s="5"/>
      <c r="R688" s="8"/>
      <c r="S688" s="9"/>
      <c r="T688" s="9"/>
      <c r="U688" s="9"/>
      <c r="V688" s="9"/>
      <c r="W688" s="9"/>
      <c r="X688" s="9"/>
      <c r="Y688" s="19"/>
      <c r="Z688" s="19"/>
      <c r="AA688" s="19"/>
      <c r="AB688" s="19"/>
      <c r="AC688" s="19"/>
      <c r="AD688" s="19"/>
      <c r="AE688" s="20"/>
      <c r="AF688" s="20"/>
      <c r="AG688" s="20"/>
      <c r="AH688" s="20"/>
      <c r="AI688" s="20"/>
      <c r="AJ688" s="20"/>
      <c r="AK688" s="20"/>
    </row>
    <row r="689" spans="1:37" customFormat="1" ht="14.45" x14ac:dyDescent="0.35">
      <c r="A689" s="45" t="s">
        <v>1239</v>
      </c>
      <c r="B689" s="46" t="s">
        <v>1240</v>
      </c>
      <c r="C689" s="46"/>
      <c r="D689" s="12">
        <f>IF(ISBLANK(A689),"",IF(F689=0,"",AVERAGE(G689:XFD689)/3))</f>
        <v>207.44444444444446</v>
      </c>
      <c r="E689" s="16" t="str">
        <f>IF(F689&gt;=18,"Qualify","Non-Qualify")</f>
        <v>Non-Qualify</v>
      </c>
      <c r="F689" s="13">
        <f>IF(ISBLANK(A689),"",COUNT(G689:XFD689)*3)</f>
        <v>9</v>
      </c>
      <c r="G689" s="1"/>
      <c r="H689" s="2"/>
      <c r="I689" s="2"/>
      <c r="J689" s="2"/>
      <c r="K689" s="2"/>
      <c r="L689" s="3"/>
      <c r="M689" s="4"/>
      <c r="N689" s="5"/>
      <c r="O689" s="5"/>
      <c r="P689" s="5"/>
      <c r="Q689" s="5"/>
      <c r="R689" s="8"/>
      <c r="S689" s="9"/>
      <c r="T689" s="9"/>
      <c r="U689" s="9"/>
      <c r="V689" s="9"/>
      <c r="W689" s="9"/>
      <c r="X689" s="9"/>
      <c r="Y689" s="19"/>
      <c r="Z689" s="19">
        <v>703</v>
      </c>
      <c r="AA689" s="19">
        <v>600</v>
      </c>
      <c r="AB689" s="19">
        <v>564</v>
      </c>
      <c r="AC689" s="19"/>
      <c r="AD689" s="19"/>
      <c r="AE689" s="20"/>
      <c r="AF689" s="20"/>
      <c r="AG689" s="20"/>
      <c r="AH689" s="20"/>
      <c r="AI689" s="20"/>
      <c r="AJ689" s="20"/>
      <c r="AK689" s="20"/>
    </row>
    <row r="690" spans="1:37" customFormat="1" x14ac:dyDescent="0.25">
      <c r="A690" s="46"/>
      <c r="B690" s="46"/>
      <c r="C690" s="46"/>
      <c r="D690" s="12"/>
      <c r="E690" s="40"/>
      <c r="F690" s="4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9"/>
      <c r="T690" s="9"/>
      <c r="U690" s="9"/>
      <c r="V690" s="9"/>
      <c r="W690" s="9"/>
      <c r="X690" s="9"/>
      <c r="Y690" s="19"/>
      <c r="Z690" s="19"/>
      <c r="AA690" s="19"/>
      <c r="AB690" s="19"/>
      <c r="AC690" s="19"/>
      <c r="AD690" s="19"/>
      <c r="AE690" s="20"/>
      <c r="AF690" s="20"/>
      <c r="AG690" s="20"/>
      <c r="AH690" s="20"/>
      <c r="AI690" s="20"/>
      <c r="AJ690" s="20"/>
      <c r="AK690" s="20"/>
    </row>
  </sheetData>
  <sortState ref="A121:AK689">
    <sortCondition descending="1" ref="E121:E689"/>
    <sortCondition ref="A121:A689"/>
    <sortCondition ref="B121:B689"/>
  </sortState>
  <mergeCells count="6">
    <mergeCell ref="A1:F1"/>
    <mergeCell ref="G2:L2"/>
    <mergeCell ref="AE2:AK2"/>
    <mergeCell ref="Y2:AD2"/>
    <mergeCell ref="S2:X2"/>
    <mergeCell ref="M2:R2"/>
  </mergeCells>
  <conditionalFormatting sqref="E1:E1048576">
    <cfRule type="cellIs" dxfId="0" priority="1" operator="equal">
      <formula>"Non-Qualify"</formula>
    </cfRule>
  </conditionalFormatting>
  <printOptions horizontalCentered="1"/>
  <pageMargins left="0.5" right="0.5" top="0.5" bottom="0.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Bosshogg</dc:creator>
  <cp:lastModifiedBy>Dona</cp:lastModifiedBy>
  <cp:revision/>
  <dcterms:created xsi:type="dcterms:W3CDTF">2014-07-09T22:16:34Z</dcterms:created>
  <dcterms:modified xsi:type="dcterms:W3CDTF">2023-08-21T03:39:54Z</dcterms:modified>
</cp:coreProperties>
</file>